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" yWindow="120" windowWidth="18555" windowHeight="11085" tabRatio="794" activeTab="8"/>
  </bookViews>
  <sheets>
    <sheet name="Бланки ГПП" sheetId="4" r:id="rId1"/>
    <sheet name="мощностьРП7" sheetId="30" r:id="rId2"/>
    <sheet name="мощность РП8" sheetId="32" r:id="rId3"/>
    <sheet name="расчет 2014з." sheetId="35" r:id="rId4"/>
    <sheet name="расчет2014л." sheetId="33" r:id="rId5"/>
    <sheet name="лето 2014" sheetId="36" r:id="rId6"/>
    <sheet name="зима 2014" sheetId="34" r:id="rId7"/>
    <sheet name="расчет зима" sheetId="38" r:id="rId8"/>
    <sheet name="зима 2013г." sheetId="37" r:id="rId9"/>
  </sheets>
  <definedNames>
    <definedName name="_xlnm.Print_Titles" localSheetId="0">'Бланки ГПП'!$A:$A,'Бланки ГПП'!$1:$1</definedName>
    <definedName name="_xlnm.Print_Area">#REF!</definedName>
  </definedNames>
  <calcPr calcId="114210" fullCalcOnLoad="1"/>
</workbook>
</file>

<file path=xl/calcChain.xml><?xml version="1.0" encoding="utf-8"?>
<calcChain xmlns="http://schemas.openxmlformats.org/spreadsheetml/2006/main">
  <c r="K31" i="32"/>
  <c r="K32"/>
  <c r="K62" i="30"/>
  <c r="N28" i="34"/>
  <c r="N29"/>
  <c r="N24"/>
  <c r="N25"/>
  <c r="N26"/>
  <c r="N18"/>
  <c r="N19"/>
  <c r="N20"/>
  <c r="N21"/>
  <c r="N22"/>
  <c r="N14"/>
  <c r="N15"/>
  <c r="N16"/>
  <c r="N7"/>
  <c r="N8"/>
  <c r="N9"/>
  <c r="N10"/>
  <c r="N11"/>
  <c r="N12"/>
  <c r="C29"/>
  <c r="I29"/>
  <c r="C18"/>
  <c r="K31" i="30"/>
  <c r="K64" i="32"/>
  <c r="K62"/>
  <c r="K63"/>
  <c r="J63"/>
  <c r="I62"/>
  <c r="I63"/>
  <c r="J62"/>
  <c r="J29" i="30"/>
  <c r="O5" i="36"/>
  <c r="O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7"/>
  <c r="H6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B29" i="32"/>
  <c r="B30"/>
  <c r="C29"/>
  <c r="C30"/>
  <c r="D29"/>
  <c r="D30"/>
  <c r="E29"/>
  <c r="E30"/>
  <c r="F29"/>
  <c r="F30"/>
  <c r="G29"/>
  <c r="G30"/>
  <c r="H29"/>
  <c r="H30"/>
  <c r="I29"/>
  <c r="I30"/>
  <c r="J29"/>
  <c r="J30"/>
  <c r="K30"/>
  <c r="B60" i="30"/>
  <c r="B61"/>
  <c r="C60"/>
  <c r="C61"/>
  <c r="D60"/>
  <c r="D61"/>
  <c r="E60"/>
  <c r="E61"/>
  <c r="F60"/>
  <c r="F61"/>
  <c r="G60"/>
  <c r="G61"/>
  <c r="H60"/>
  <c r="H61"/>
  <c r="I60"/>
  <c r="I61"/>
  <c r="J60"/>
  <c r="J61"/>
  <c r="K61"/>
  <c r="L30" i="32"/>
  <c r="K29"/>
  <c r="K60" i="30"/>
  <c r="L29" i="32"/>
  <c r="L32"/>
  <c r="C6" i="34"/>
  <c r="D6"/>
  <c r="F6"/>
  <c r="G6"/>
  <c r="C5" i="38"/>
  <c r="C7" i="34"/>
  <c r="D7"/>
  <c r="F7"/>
  <c r="G7"/>
  <c r="C6" i="38"/>
  <c r="C8" i="34"/>
  <c r="D8"/>
  <c r="F8"/>
  <c r="G8"/>
  <c r="C7" i="38"/>
  <c r="C9" i="34"/>
  <c r="D9"/>
  <c r="F9"/>
  <c r="G9"/>
  <c r="C8" i="38"/>
  <c r="C10" i="34"/>
  <c r="D10"/>
  <c r="F10"/>
  <c r="G10"/>
  <c r="C9" i="38"/>
  <c r="C11" i="34"/>
  <c r="D11"/>
  <c r="F11"/>
  <c r="G11"/>
  <c r="C10" i="38"/>
  <c r="C12" i="34"/>
  <c r="D12"/>
  <c r="F12"/>
  <c r="G12"/>
  <c r="C11" i="38"/>
  <c r="C13" i="34"/>
  <c r="D13"/>
  <c r="F13"/>
  <c r="G13"/>
  <c r="C12" i="38"/>
  <c r="C14" i="34"/>
  <c r="D14"/>
  <c r="F14"/>
  <c r="G14"/>
  <c r="C13" i="38"/>
  <c r="C15" i="34"/>
  <c r="D15"/>
  <c r="F15"/>
  <c r="G15"/>
  <c r="C14" i="38"/>
  <c r="C16" i="34"/>
  <c r="D16"/>
  <c r="F16"/>
  <c r="G16"/>
  <c r="C15" i="38"/>
  <c r="C17" i="34"/>
  <c r="D17"/>
  <c r="F17"/>
  <c r="G17"/>
  <c r="C16" i="38"/>
  <c r="D18" i="34"/>
  <c r="F18"/>
  <c r="G18"/>
  <c r="C17" i="38"/>
  <c r="C19" i="34"/>
  <c r="D19"/>
  <c r="F19"/>
  <c r="G19"/>
  <c r="C18" i="38"/>
  <c r="C20" i="34"/>
  <c r="D20"/>
  <c r="F20"/>
  <c r="G20"/>
  <c r="C19" i="38"/>
  <c r="C21" i="34"/>
  <c r="D21"/>
  <c r="F21"/>
  <c r="G21"/>
  <c r="C20" i="38"/>
  <c r="C22" i="34"/>
  <c r="D22"/>
  <c r="F22"/>
  <c r="G22"/>
  <c r="C21" i="38"/>
  <c r="C23" i="34"/>
  <c r="D23"/>
  <c r="F23"/>
  <c r="G23"/>
  <c r="C22" i="38"/>
  <c r="C24" i="34"/>
  <c r="D24"/>
  <c r="F24"/>
  <c r="G24"/>
  <c r="C23" i="38"/>
  <c r="C25" i="34"/>
  <c r="D25"/>
  <c r="F25"/>
  <c r="G25"/>
  <c r="C24" i="38"/>
  <c r="C26" i="34"/>
  <c r="D26"/>
  <c r="F26"/>
  <c r="G26"/>
  <c r="C25" i="38"/>
  <c r="C27" i="34"/>
  <c r="D27"/>
  <c r="F27"/>
  <c r="G27"/>
  <c r="C26" i="38"/>
  <c r="C28" i="34"/>
  <c r="D28"/>
  <c r="F28"/>
  <c r="G28"/>
  <c r="C27" i="38"/>
  <c r="D29" i="34"/>
  <c r="F29"/>
  <c r="G29"/>
  <c r="C28" i="38"/>
  <c r="G5" i="34"/>
  <c r="D5"/>
  <c r="C4" i="38"/>
  <c r="I6" i="34"/>
  <c r="J6"/>
  <c r="L6"/>
  <c r="M6"/>
  <c r="B5" i="38"/>
  <c r="I7" i="34"/>
  <c r="J7"/>
  <c r="L7"/>
  <c r="M7"/>
  <c r="B6" i="38"/>
  <c r="I8" i="34"/>
  <c r="J8"/>
  <c r="L8"/>
  <c r="M8"/>
  <c r="B7" i="38"/>
  <c r="I9" i="34"/>
  <c r="J9"/>
  <c r="L9"/>
  <c r="M9"/>
  <c r="B8" i="38"/>
  <c r="I10" i="34"/>
  <c r="J10"/>
  <c r="L10"/>
  <c r="M10"/>
  <c r="B9" i="38"/>
  <c r="I11" i="34"/>
  <c r="J11"/>
  <c r="L11"/>
  <c r="M11"/>
  <c r="B10" i="38"/>
  <c r="I12" i="34"/>
  <c r="J12"/>
  <c r="L12"/>
  <c r="M12"/>
  <c r="B11" i="38"/>
  <c r="I13" i="34"/>
  <c r="J13"/>
  <c r="L13"/>
  <c r="M13"/>
  <c r="B12" i="38"/>
  <c r="I14" i="34"/>
  <c r="J14"/>
  <c r="L14"/>
  <c r="M14"/>
  <c r="B13" i="38"/>
  <c r="I15" i="34"/>
  <c r="J15"/>
  <c r="L15"/>
  <c r="M15"/>
  <c r="B14" i="38"/>
  <c r="I16" i="34"/>
  <c r="J16"/>
  <c r="L16"/>
  <c r="M16"/>
  <c r="B15" i="38"/>
  <c r="I17" i="34"/>
  <c r="J17"/>
  <c r="L17"/>
  <c r="M17"/>
  <c r="B16" i="38"/>
  <c r="I18" i="34"/>
  <c r="J18"/>
  <c r="L18"/>
  <c r="M18"/>
  <c r="B17" i="38"/>
  <c r="I19" i="34"/>
  <c r="J19"/>
  <c r="L19"/>
  <c r="M19"/>
  <c r="B18" i="38"/>
  <c r="I20" i="34"/>
  <c r="J20"/>
  <c r="L20"/>
  <c r="M20"/>
  <c r="B19" i="38"/>
  <c r="I21" i="34"/>
  <c r="J21"/>
  <c r="L21"/>
  <c r="M21"/>
  <c r="B20" i="38"/>
  <c r="I22" i="34"/>
  <c r="J22"/>
  <c r="L22"/>
  <c r="M22"/>
  <c r="B21" i="38"/>
  <c r="I23" i="34"/>
  <c r="J23"/>
  <c r="L23"/>
  <c r="M23"/>
  <c r="B22" i="38"/>
  <c r="I24" i="34"/>
  <c r="J24"/>
  <c r="L24"/>
  <c r="M24"/>
  <c r="B23" i="38"/>
  <c r="I25" i="34"/>
  <c r="J25"/>
  <c r="L25"/>
  <c r="M25"/>
  <c r="B24" i="38"/>
  <c r="I26" i="34"/>
  <c r="J26"/>
  <c r="L26"/>
  <c r="M26"/>
  <c r="B25" i="38"/>
  <c r="I27" i="34"/>
  <c r="J27"/>
  <c r="L27"/>
  <c r="M27"/>
  <c r="B26" i="38"/>
  <c r="I28" i="34"/>
  <c r="J28"/>
  <c r="L28"/>
  <c r="M28"/>
  <c r="B27" i="38"/>
  <c r="J29" i="34"/>
  <c r="L29"/>
  <c r="M29"/>
  <c r="B28" i="38"/>
  <c r="B4"/>
  <c r="B29"/>
  <c r="C29"/>
  <c r="G29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I7" i="37"/>
  <c r="I8"/>
  <c r="I9"/>
  <c r="I10"/>
  <c r="I11"/>
  <c r="I12"/>
  <c r="I29"/>
  <c r="J7"/>
  <c r="N7"/>
  <c r="J8"/>
  <c r="N8"/>
  <c r="J9"/>
  <c r="N9"/>
  <c r="J10"/>
  <c r="N10"/>
  <c r="J11"/>
  <c r="N11"/>
  <c r="J12"/>
  <c r="N12"/>
  <c r="N13"/>
  <c r="N14"/>
  <c r="N15"/>
  <c r="N16"/>
  <c r="N17"/>
  <c r="C18"/>
  <c r="D18"/>
  <c r="N18"/>
  <c r="C19"/>
  <c r="D19"/>
  <c r="N19"/>
  <c r="C20"/>
  <c r="D20"/>
  <c r="F20"/>
  <c r="G20"/>
  <c r="N20"/>
  <c r="C21"/>
  <c r="D21"/>
  <c r="F21"/>
  <c r="G21"/>
  <c r="N21"/>
  <c r="C22"/>
  <c r="D22"/>
  <c r="N22"/>
  <c r="C23"/>
  <c r="D23"/>
  <c r="N23"/>
  <c r="C24"/>
  <c r="D24"/>
  <c r="N24"/>
  <c r="C25"/>
  <c r="D25"/>
  <c r="N25"/>
  <c r="C26"/>
  <c r="D26"/>
  <c r="N26"/>
  <c r="C27"/>
  <c r="D27"/>
  <c r="N27"/>
  <c r="C28"/>
  <c r="D28"/>
  <c r="N28"/>
  <c r="C29"/>
  <c r="D29"/>
  <c r="J29"/>
  <c r="N29"/>
  <c r="M5"/>
  <c r="J5"/>
  <c r="G5"/>
  <c r="D5"/>
  <c r="N5"/>
  <c r="L6"/>
  <c r="M6"/>
  <c r="I6"/>
  <c r="J6"/>
  <c r="F6"/>
  <c r="G6"/>
  <c r="C6"/>
  <c r="D6"/>
  <c r="N6"/>
  <c r="L7"/>
  <c r="M7"/>
  <c r="F7"/>
  <c r="G7"/>
  <c r="C7"/>
  <c r="D7"/>
  <c r="L8"/>
  <c r="M8"/>
  <c r="F8"/>
  <c r="G8"/>
  <c r="C8"/>
  <c r="D8"/>
  <c r="L9"/>
  <c r="M9"/>
  <c r="F9"/>
  <c r="G9"/>
  <c r="C9"/>
  <c r="D9"/>
  <c r="L10"/>
  <c r="M10"/>
  <c r="F10"/>
  <c r="G10"/>
  <c r="C10"/>
  <c r="D10"/>
  <c r="L11"/>
  <c r="M11"/>
  <c r="F11"/>
  <c r="G11"/>
  <c r="C11"/>
  <c r="D11"/>
  <c r="L12"/>
  <c r="M12"/>
  <c r="F12"/>
  <c r="G12"/>
  <c r="C12"/>
  <c r="D12"/>
  <c r="L13"/>
  <c r="M13"/>
  <c r="I13"/>
  <c r="J13"/>
  <c r="F13"/>
  <c r="G13"/>
  <c r="C13"/>
  <c r="D13"/>
  <c r="L14"/>
  <c r="M14"/>
  <c r="I14"/>
  <c r="J14"/>
  <c r="F14"/>
  <c r="G14"/>
  <c r="C14"/>
  <c r="D14"/>
  <c r="L15"/>
  <c r="M15"/>
  <c r="I15"/>
  <c r="J15"/>
  <c r="F15"/>
  <c r="G15"/>
  <c r="C15"/>
  <c r="D15"/>
  <c r="L16"/>
  <c r="M16"/>
  <c r="I16"/>
  <c r="J16"/>
  <c r="F16"/>
  <c r="G16"/>
  <c r="C16"/>
  <c r="D16"/>
  <c r="L17"/>
  <c r="M17"/>
  <c r="I17"/>
  <c r="J17"/>
  <c r="F17"/>
  <c r="G17"/>
  <c r="C17"/>
  <c r="D17"/>
  <c r="L18"/>
  <c r="M18"/>
  <c r="I18"/>
  <c r="J18"/>
  <c r="F18"/>
  <c r="G18"/>
  <c r="L19"/>
  <c r="M19"/>
  <c r="I19"/>
  <c r="J19"/>
  <c r="F19"/>
  <c r="G19"/>
  <c r="L20"/>
  <c r="M20"/>
  <c r="I20"/>
  <c r="J20"/>
  <c r="L21"/>
  <c r="M21"/>
  <c r="I21"/>
  <c r="J21"/>
  <c r="L22"/>
  <c r="M22"/>
  <c r="I22"/>
  <c r="J22"/>
  <c r="F22"/>
  <c r="G22"/>
  <c r="L23"/>
  <c r="M23"/>
  <c r="I23"/>
  <c r="J23"/>
  <c r="F23"/>
  <c r="G23"/>
  <c r="L24"/>
  <c r="M24"/>
  <c r="I24"/>
  <c r="J24"/>
  <c r="F24"/>
  <c r="G24"/>
  <c r="L25"/>
  <c r="M25"/>
  <c r="I25"/>
  <c r="J25"/>
  <c r="F25"/>
  <c r="G25"/>
  <c r="L26"/>
  <c r="M26"/>
  <c r="I26"/>
  <c r="J26"/>
  <c r="F26"/>
  <c r="G26"/>
  <c r="L27"/>
  <c r="M27"/>
  <c r="I27"/>
  <c r="J27"/>
  <c r="F27"/>
  <c r="G27"/>
  <c r="L28"/>
  <c r="M28"/>
  <c r="I28"/>
  <c r="J28"/>
  <c r="F28"/>
  <c r="G28"/>
  <c r="L29"/>
  <c r="M29"/>
  <c r="F29"/>
  <c r="G29"/>
  <c r="N30"/>
  <c r="N31"/>
  <c r="N33"/>
  <c r="M30"/>
  <c r="J30"/>
  <c r="G30"/>
  <c r="D30"/>
  <c r="N6" i="34"/>
  <c r="N13"/>
  <c r="N17"/>
  <c r="N23"/>
  <c r="N27"/>
  <c r="N5"/>
  <c r="N30"/>
  <c r="N31"/>
  <c r="M6" i="3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N30"/>
  <c r="K3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H30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E30"/>
  <c r="K60" i="32"/>
  <c r="K61"/>
  <c r="K59"/>
  <c r="K56"/>
  <c r="K57"/>
  <c r="K58"/>
  <c r="K55"/>
  <c r="K50"/>
  <c r="K51"/>
  <c r="K52"/>
  <c r="K53"/>
  <c r="K54"/>
  <c r="K49"/>
  <c r="K46"/>
  <c r="K47"/>
  <c r="K48"/>
  <c r="K45"/>
  <c r="K38"/>
  <c r="K39"/>
  <c r="K40"/>
  <c r="K41"/>
  <c r="K42"/>
  <c r="K43"/>
  <c r="K44"/>
  <c r="K37"/>
  <c r="B5" i="3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G29"/>
  <c r="G3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B4"/>
  <c r="C4"/>
  <c r="G4"/>
  <c r="O30" i="36"/>
  <c r="O3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7"/>
  <c r="B62" i="32"/>
  <c r="B63"/>
  <c r="C62"/>
  <c r="C63"/>
  <c r="D62"/>
  <c r="D63"/>
  <c r="F62"/>
  <c r="F63"/>
  <c r="G62"/>
  <c r="G63"/>
  <c r="H62"/>
  <c r="H63"/>
  <c r="E62"/>
  <c r="E63"/>
  <c r="K59" i="3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N33" i="34"/>
  <c r="B29" i="30"/>
  <c r="B30"/>
  <c r="C29"/>
  <c r="C30"/>
  <c r="D29"/>
  <c r="D30"/>
  <c r="E29"/>
  <c r="E30"/>
  <c r="F29"/>
  <c r="F30"/>
  <c r="G29"/>
  <c r="G30"/>
  <c r="H29"/>
  <c r="H30"/>
  <c r="I29"/>
  <c r="I30"/>
  <c r="J30"/>
  <c r="K30"/>
  <c r="K5" i="3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4"/>
  <c r="K5" i="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4"/>
  <c r="J5" i="34"/>
  <c r="M5"/>
  <c r="B4" i="35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E29"/>
  <c r="D34"/>
  <c r="D29"/>
  <c r="C29"/>
  <c r="B29"/>
  <c r="J30" i="34"/>
  <c r="M30"/>
  <c r="G30"/>
  <c r="D30"/>
</calcChain>
</file>

<file path=xl/sharedStrings.xml><?xml version="1.0" encoding="utf-8"?>
<sst xmlns="http://schemas.openxmlformats.org/spreadsheetml/2006/main" count="422" uniqueCount="273">
  <si>
    <t xml:space="preserve">Время </t>
  </si>
  <si>
    <t>Ктр.</t>
  </si>
  <si>
    <t>Ф-10-924</t>
  </si>
  <si>
    <t>Ф-10-933</t>
  </si>
  <si>
    <t>Сумма</t>
  </si>
  <si>
    <t>местное</t>
  </si>
  <si>
    <t>разность</t>
  </si>
  <si>
    <t>расход</t>
  </si>
  <si>
    <t>активная</t>
  </si>
  <si>
    <t>реактивная</t>
  </si>
  <si>
    <t xml:space="preserve">            Исполнители :</t>
  </si>
  <si>
    <t xml:space="preserve">                </t>
  </si>
  <si>
    <t>Время</t>
  </si>
  <si>
    <t>Итого</t>
  </si>
  <si>
    <t>Ф-10-915</t>
  </si>
  <si>
    <t>Ф-10-951</t>
  </si>
  <si>
    <t>Расход</t>
  </si>
  <si>
    <t>Сумма  всех фидеров</t>
  </si>
  <si>
    <t>1 гр сумма</t>
  </si>
  <si>
    <t xml:space="preserve">Общая нагрузка по всем фидерам </t>
  </si>
  <si>
    <t>расход за сутки</t>
  </si>
  <si>
    <t>население на РП3, РП6</t>
  </si>
  <si>
    <r>
      <t>ф,924 +ф.933</t>
    </r>
    <r>
      <rPr>
        <sz val="10"/>
        <rFont val="Arial Cyr"/>
        <charset val="204"/>
      </rPr>
      <t>+нас.-сторонники в нас.</t>
    </r>
  </si>
  <si>
    <t>Сторонние потребители в населении (от ф.924 и ф.933)</t>
  </si>
  <si>
    <t>расход ( А )</t>
  </si>
  <si>
    <t>1 группа   -р.п.Кольцово</t>
  </si>
  <si>
    <t xml:space="preserve">2 группа - промзона </t>
  </si>
  <si>
    <t>Лимитируемое потребление: не выделяется . Учет не принят</t>
  </si>
  <si>
    <t>КС = 19702340 + ( 2 х А лимит.расх. ) =</t>
  </si>
  <si>
    <t xml:space="preserve">            Исп.Мищерякова О.Э.</t>
  </si>
  <si>
    <t>показание</t>
  </si>
  <si>
    <t>1 гр.  Сумма ф.924+ф.933(РП-7)</t>
  </si>
  <si>
    <t>Сумма фидеров 915 и 951 (РП-8)</t>
  </si>
  <si>
    <t xml:space="preserve">  Сумма фидеров 924+ф.933        (РП-7)</t>
  </si>
  <si>
    <t>Сумма фидеров          915 и 951     (РП-8)</t>
  </si>
  <si>
    <t>Расход (Кольцово)</t>
  </si>
  <si>
    <t>Расход  (Кольцово)</t>
  </si>
  <si>
    <t>ф.10-715            (ТП 51,52,53)</t>
  </si>
  <si>
    <t>ф.10-703 (ТП54)</t>
  </si>
  <si>
    <t>ф.10-706(ТП54)</t>
  </si>
  <si>
    <t>ф.10-718             (ТП 51,52,53)</t>
  </si>
  <si>
    <t>ф.10-714         (ТП 55,56,57)</t>
  </si>
  <si>
    <t>ф.10-713 (ТП47)</t>
  </si>
  <si>
    <t>ф.10-712 (ТП58)</t>
  </si>
  <si>
    <t>ф.10-711 (ТП58)</t>
  </si>
  <si>
    <t>ф.10-709           (ТП 55,56,57)</t>
  </si>
  <si>
    <t>Итого расход по всем фидерам РП7</t>
  </si>
  <si>
    <t>ф.10-814(ТП 83)</t>
  </si>
  <si>
    <t>ф.10-811 (стой.мех.          СФ Проспект))</t>
  </si>
  <si>
    <t>ф.10-815           Вектор-Фарм</t>
  </si>
  <si>
    <t>ф.10-822           Вектор-Фарм</t>
  </si>
  <si>
    <t>ф.10-817      Вектор-Фарм</t>
  </si>
  <si>
    <t>ф.10-824      Вектор-Фарм</t>
  </si>
  <si>
    <t>расход лимитируемый  ( А )</t>
  </si>
  <si>
    <t>летняя средняя мощность</t>
  </si>
  <si>
    <t>зимняя средняя мощность по фидерам в кВт</t>
  </si>
  <si>
    <t>,,,,,,,,,,,,,,,,,,,,,,,,,,,,,,,,,,,,,,,,,,,,,,,,,,,,,,,,,,,,,,,,,,,,,,,,,,,,,,,,,,,,,,,,,,,,,,,,,,,,,,,,,,,,,,,</t>
  </si>
  <si>
    <t>Итого расход по всем фидерам РП8</t>
  </si>
  <si>
    <t>Суммарная мощность                      по ф.10-915, 924, 933,951</t>
  </si>
  <si>
    <t xml:space="preserve"> ф.10-924 </t>
  </si>
  <si>
    <t xml:space="preserve"> ф.10-933</t>
  </si>
  <si>
    <t xml:space="preserve"> ф.10-915</t>
  </si>
  <si>
    <t xml:space="preserve"> ф.10-951</t>
  </si>
  <si>
    <t>показания</t>
  </si>
  <si>
    <t>ф.10-819   ТП 88</t>
  </si>
  <si>
    <t>тел.306-38-50</t>
  </si>
  <si>
    <t xml:space="preserve">    Главный инженер МУЭП "Промтехэнерго"                                         А.А.Попельницкий</t>
  </si>
  <si>
    <t>Почасовые контрольные замеры эл.эн.( активной  )18.12.2013г.</t>
  </si>
  <si>
    <t>000707,01</t>
  </si>
  <si>
    <t>011355,61</t>
  </si>
  <si>
    <t>020905,38</t>
  </si>
  <si>
    <t>2323,45</t>
  </si>
  <si>
    <t>2325,076</t>
  </si>
  <si>
    <t>011355,7914</t>
  </si>
  <si>
    <t>011355,9418</t>
  </si>
  <si>
    <t>011356,0798</t>
  </si>
  <si>
    <t>011356,2138</t>
  </si>
  <si>
    <t>011356,3498</t>
  </si>
  <si>
    <t>011356,5048</t>
  </si>
  <si>
    <t>011356,7034</t>
  </si>
  <si>
    <t>011356,9648</t>
  </si>
  <si>
    <t>011357,236</t>
  </si>
  <si>
    <t>011357,5272</t>
  </si>
  <si>
    <t>011357,8198</t>
  </si>
  <si>
    <t>011358,1034</t>
  </si>
  <si>
    <t>011358,3848</t>
  </si>
  <si>
    <t>011358,654</t>
  </si>
  <si>
    <t>011358,9102</t>
  </si>
  <si>
    <t>011359,1674</t>
  </si>
  <si>
    <t>011359,465</t>
  </si>
  <si>
    <t>011359,8202</t>
  </si>
  <si>
    <t>011360,2024</t>
  </si>
  <si>
    <t>011360,5726</t>
  </si>
  <si>
    <t>011360,9346</t>
  </si>
  <si>
    <t>011361,2704</t>
  </si>
  <si>
    <t>011361,5542</t>
  </si>
  <si>
    <t>011361,7796</t>
  </si>
  <si>
    <t>2323,6198</t>
  </si>
  <si>
    <t>2323,7682</t>
  </si>
  <si>
    <t>2323,9066</t>
  </si>
  <si>
    <t>2324,04</t>
  </si>
  <si>
    <t>2324,1738</t>
  </si>
  <si>
    <t>2324,3086</t>
  </si>
  <si>
    <t>2324,4596</t>
  </si>
  <si>
    <t>2324,6514</t>
  </si>
  <si>
    <t>2324,8582</t>
  </si>
  <si>
    <t>2325,3</t>
  </si>
  <si>
    <t>2325,515</t>
  </si>
  <si>
    <t>000707,0404</t>
  </si>
  <si>
    <t>000707,0706</t>
  </si>
  <si>
    <t>000707,101</t>
  </si>
  <si>
    <t>000707,1314</t>
  </si>
  <si>
    <t>000707,1614</t>
  </si>
  <si>
    <t>000707,1912</t>
  </si>
  <si>
    <t>000707,2218</t>
  </si>
  <si>
    <t>000707,2528</t>
  </si>
  <si>
    <t>000707,289</t>
  </si>
  <si>
    <t>000707,3218</t>
  </si>
  <si>
    <t>000707,3474</t>
  </si>
  <si>
    <t>000707,3786</t>
  </si>
  <si>
    <t>000707,426</t>
  </si>
  <si>
    <t>000707,4838</t>
  </si>
  <si>
    <t>000707,5432</t>
  </si>
  <si>
    <t>000707,5708</t>
  </si>
  <si>
    <t>000707,5982</t>
  </si>
  <si>
    <t>000707,6274</t>
  </si>
  <si>
    <t>000707,6516</t>
  </si>
  <si>
    <t>000707,6824</t>
  </si>
  <si>
    <t>000707,7114</t>
  </si>
  <si>
    <t>000707,739</t>
  </si>
  <si>
    <t>000707,7664</t>
  </si>
  <si>
    <t>020905,4572</t>
  </si>
  <si>
    <t>020905,5226</t>
  </si>
  <si>
    <t>020905,583</t>
  </si>
  <si>
    <t>020905,6418</t>
  </si>
  <si>
    <t>020905,7002</t>
  </si>
  <si>
    <t>020905,7606</t>
  </si>
  <si>
    <t>020905,836</t>
  </si>
  <si>
    <t>020905,9342</t>
  </si>
  <si>
    <t>020906,0416</t>
  </si>
  <si>
    <t>020906,1514</t>
  </si>
  <si>
    <t>020906,2628</t>
  </si>
  <si>
    <t>020906,3742</t>
  </si>
  <si>
    <t>020906,4818</t>
  </si>
  <si>
    <t>020906,5872</t>
  </si>
  <si>
    <t>020906,692</t>
  </si>
  <si>
    <t>020906,801</t>
  </si>
  <si>
    <t>020906,916</t>
  </si>
  <si>
    <t>020907,04</t>
  </si>
  <si>
    <t>020907,1744</t>
  </si>
  <si>
    <t>020907,3138</t>
  </si>
  <si>
    <t>020907,45</t>
  </si>
  <si>
    <t>020907,5784</t>
  </si>
  <si>
    <t>020907,6906</t>
  </si>
  <si>
    <t>020907,7814</t>
  </si>
  <si>
    <t>2325,7188</t>
  </si>
  <si>
    <t>2325,9196</t>
  </si>
  <si>
    <t>2326,1152</t>
  </si>
  <si>
    <t>2326,3142</t>
  </si>
  <si>
    <t>2326,5176</t>
  </si>
  <si>
    <t>2326,7426</t>
  </si>
  <si>
    <t>2326,997</t>
  </si>
  <si>
    <t>2327,264</t>
  </si>
  <si>
    <t>2327,5308</t>
  </si>
  <si>
    <t>2327,7934</t>
  </si>
  <si>
    <t>2328,0292</t>
  </si>
  <si>
    <t>2328,2318</t>
  </si>
  <si>
    <t>000707,5112</t>
  </si>
  <si>
    <t>Средняя  мощность за 2013г.</t>
  </si>
  <si>
    <t>Расчет расхода   активной электроэнергии на 18.12.2013</t>
  </si>
  <si>
    <t>Мощность</t>
  </si>
  <si>
    <t xml:space="preserve">   Исп.Мищерякова О.Э.</t>
  </si>
  <si>
    <t xml:space="preserve">   тел.306-38-50</t>
  </si>
  <si>
    <t>ф.10-819 (стой.мех.          СФ Проспект))</t>
  </si>
  <si>
    <t>ф.10-820 (стой.мех.          СФ Проспект))</t>
  </si>
  <si>
    <t xml:space="preserve">                                                                 Почасовые контрольные замеры эл.эн.( активной  )18.06.2014г.</t>
  </si>
  <si>
    <t>Расчет расхода   активной электроэнергии на 18.06.2014</t>
  </si>
  <si>
    <t>Архив средней мощности по каналам учета по РП- 7 на 18.06.2014г.</t>
  </si>
  <si>
    <t>ф.10-820   строй.мех.     4 м-р</t>
  </si>
  <si>
    <t>ф.10-811 ТП 84(4 м-р)</t>
  </si>
  <si>
    <t>ф.10-814   (ТП 83)</t>
  </si>
  <si>
    <t>ф.10-807            (ТП 81)</t>
  </si>
  <si>
    <t>Архив средней мощности по каналам учета РП - 8   на 18.06.2014г.  в кВт.</t>
  </si>
  <si>
    <t>Средняя мощность в кВт</t>
  </si>
  <si>
    <t>Средняя мощность в МВт</t>
  </si>
  <si>
    <t>Средняя мощность по фидерам в МВт</t>
  </si>
  <si>
    <t>Почасовые контрольные замеры эл.эн.( активной  )17.12.2014г.</t>
  </si>
  <si>
    <t>13416,571</t>
  </si>
  <si>
    <t>21761,291</t>
  </si>
  <si>
    <t>3831,138</t>
  </si>
  <si>
    <t>888,268</t>
  </si>
  <si>
    <t>888,479</t>
  </si>
  <si>
    <t>888,67</t>
  </si>
  <si>
    <t>888,852</t>
  </si>
  <si>
    <t>889,029</t>
  </si>
  <si>
    <t>889,202</t>
  </si>
  <si>
    <t>889,383</t>
  </si>
  <si>
    <t>889,592</t>
  </si>
  <si>
    <t>889,846</t>
  </si>
  <si>
    <t>890,101</t>
  </si>
  <si>
    <t>890,363</t>
  </si>
  <si>
    <t>890,648</t>
  </si>
  <si>
    <t>890,912</t>
  </si>
  <si>
    <t>891,156</t>
  </si>
  <si>
    <t>891,442</t>
  </si>
  <si>
    <t>891,698</t>
  </si>
  <si>
    <t>891,962</t>
  </si>
  <si>
    <t>892,251</t>
  </si>
  <si>
    <t>892,548</t>
  </si>
  <si>
    <t>892,86</t>
  </si>
  <si>
    <t>893,177</t>
  </si>
  <si>
    <t>893,495</t>
  </si>
  <si>
    <t>893,805</t>
  </si>
  <si>
    <t>894,081</t>
  </si>
  <si>
    <t>894,307</t>
  </si>
  <si>
    <t>13416,727</t>
  </si>
  <si>
    <t>13416,86</t>
  </si>
  <si>
    <t>13416,987</t>
  </si>
  <si>
    <t>13417,11</t>
  </si>
  <si>
    <t>13417,233</t>
  </si>
  <si>
    <t>13417,366</t>
  </si>
  <si>
    <t>13417,546</t>
  </si>
  <si>
    <t>13417,783</t>
  </si>
  <si>
    <t>13418,022</t>
  </si>
  <si>
    <t>13418,279</t>
  </si>
  <si>
    <t>13418,537</t>
  </si>
  <si>
    <t>13418,791</t>
  </si>
  <si>
    <t>13419,034</t>
  </si>
  <si>
    <t>13419,277</t>
  </si>
  <si>
    <t>13419,517</t>
  </si>
  <si>
    <t>13419,765</t>
  </si>
  <si>
    <t>13420,051</t>
  </si>
  <si>
    <t>13420,371</t>
  </si>
  <si>
    <t>13420,695</t>
  </si>
  <si>
    <t>13421,0</t>
  </si>
  <si>
    <t>13421,304</t>
  </si>
  <si>
    <t>13421,586</t>
  </si>
  <si>
    <t>13421,822</t>
  </si>
  <si>
    <t>13422,012</t>
  </si>
  <si>
    <t>21761,379</t>
  </si>
  <si>
    <t>21761,457</t>
  </si>
  <si>
    <t>21761,529</t>
  </si>
  <si>
    <t>21761,599</t>
  </si>
  <si>
    <t>21761,669</t>
  </si>
  <si>
    <t>21761,749</t>
  </si>
  <si>
    <t>21761,849</t>
  </si>
  <si>
    <t>21761,967</t>
  </si>
  <si>
    <t>21762,089</t>
  </si>
  <si>
    <t>21762,216</t>
  </si>
  <si>
    <t>21762,344</t>
  </si>
  <si>
    <t>21762,472</t>
  </si>
  <si>
    <t>21762,601</t>
  </si>
  <si>
    <t>21762,727</t>
  </si>
  <si>
    <t>21762,85</t>
  </si>
  <si>
    <t>21762,975</t>
  </si>
  <si>
    <t>21763,119</t>
  </si>
  <si>
    <t>21763,277</t>
  </si>
  <si>
    <t>21763,441</t>
  </si>
  <si>
    <t>21763,608</t>
  </si>
  <si>
    <t>21763,768</t>
  </si>
  <si>
    <t>21763,916</t>
  </si>
  <si>
    <t>21764,047</t>
  </si>
  <si>
    <t>21764,155</t>
  </si>
  <si>
    <t>Архив средней мощности по каналам учета по РП- 7 на 17.12.2014г.</t>
  </si>
  <si>
    <t>Архив средней мощности по каналам учета РП - 8   на 17.12.2014г. в кВт.</t>
  </si>
  <si>
    <t>Расчет расхода   активной электроэнергии на 17.12.2014</t>
  </si>
  <si>
    <t>Средняя мощность в MВт</t>
  </si>
  <si>
    <t>Итого средняя мощность по РП7 и РП8 в зимний период в МВт</t>
  </si>
  <si>
    <t>зимняя средняя мощность по фидерам в МВт</t>
  </si>
  <si>
    <t>Средняя  мощность за 2014г. в МВт</t>
  </si>
  <si>
    <t>летняя средняя мощность в МВт</t>
  </si>
  <si>
    <t xml:space="preserve">    Главный инженер МУЭП "Промтехэнерго"                                          А.А.Попельницкий</t>
  </si>
  <si>
    <t>ф.10-807(ТП 81,82)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</si>
</sst>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0"/>
  </numFmts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sz val="11"/>
      <color indexed="10"/>
      <name val="Arial Cyr"/>
      <family val="2"/>
      <charset val="204"/>
    </font>
    <font>
      <sz val="20"/>
      <name val="Arial Cyr"/>
      <family val="2"/>
      <charset val="204"/>
    </font>
    <font>
      <sz val="8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family val="2"/>
      <charset val="204"/>
    </font>
    <font>
      <b/>
      <sz val="10"/>
      <color indexed="33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6"/>
      <name val="Arial Cyr"/>
      <family val="2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b/>
      <sz val="12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3" fillId="0" borderId="1" xfId="0" applyFont="1" applyBorder="1"/>
    <xf numFmtId="20" fontId="3" fillId="0" borderId="1" xfId="0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0" fontId="0" fillId="0" borderId="1" xfId="0" applyBorder="1"/>
    <xf numFmtId="2" fontId="3" fillId="0" borderId="1" xfId="0" applyNumberFormat="1" applyFont="1" applyBorder="1"/>
    <xf numFmtId="2" fontId="3" fillId="0" borderId="0" xfId="0" applyNumberFormat="1" applyFont="1"/>
    <xf numFmtId="2" fontId="4" fillId="0" borderId="0" xfId="0" applyNumberFormat="1" applyFont="1" applyAlignment="1">
      <alignment horizontal="centerContinuous"/>
    </xf>
    <xf numFmtId="2" fontId="3" fillId="0" borderId="0" xfId="0" applyNumberFormat="1" applyFont="1" applyBorder="1"/>
    <xf numFmtId="0" fontId="3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2" fontId="7" fillId="0" borderId="0" xfId="0" applyNumberFormat="1" applyFont="1" applyAlignment="1">
      <alignment horizontal="centerContinuous"/>
    </xf>
    <xf numFmtId="0" fontId="7" fillId="0" borderId="0" xfId="0" applyFont="1"/>
    <xf numFmtId="0" fontId="7" fillId="0" borderId="0" xfId="0" applyFont="1" applyAlignment="1"/>
    <xf numFmtId="164" fontId="0" fillId="0" borderId="0" xfId="0" applyNumberFormat="1"/>
    <xf numFmtId="0" fontId="0" fillId="0" borderId="1" xfId="0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0" fontId="9" fillId="0" borderId="0" xfId="0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164" fontId="10" fillId="0" borderId="1" xfId="0" applyNumberFormat="1" applyFont="1" applyBorder="1"/>
    <xf numFmtId="20" fontId="11" fillId="0" borderId="1" xfId="0" applyNumberFormat="1" applyFont="1" applyBorder="1"/>
    <xf numFmtId="0" fontId="2" fillId="0" borderId="1" xfId="0" applyFont="1" applyBorder="1"/>
    <xf numFmtId="0" fontId="12" fillId="0" borderId="1" xfId="0" applyFont="1" applyBorder="1"/>
    <xf numFmtId="1" fontId="0" fillId="0" borderId="1" xfId="0" applyNumberFormat="1" applyBorder="1"/>
    <xf numFmtId="1" fontId="2" fillId="0" borderId="1" xfId="0" applyNumberFormat="1" applyFont="1" applyBorder="1"/>
    <xf numFmtId="0" fontId="13" fillId="0" borderId="0" xfId="0" applyFont="1"/>
    <xf numFmtId="20" fontId="12" fillId="0" borderId="1" xfId="0" applyNumberFormat="1" applyFont="1" applyBorder="1"/>
    <xf numFmtId="164" fontId="12" fillId="0" borderId="1" xfId="0" applyNumberFormat="1" applyFont="1" applyBorder="1"/>
    <xf numFmtId="1" fontId="12" fillId="0" borderId="1" xfId="0" applyNumberFormat="1" applyFont="1" applyBorder="1"/>
    <xf numFmtId="164" fontId="2" fillId="0" borderId="1" xfId="0" applyNumberFormat="1" applyFont="1" applyBorder="1"/>
    <xf numFmtId="20" fontId="1" fillId="0" borderId="1" xfId="0" applyNumberFormat="1" applyFont="1" applyBorder="1"/>
    <xf numFmtId="0" fontId="14" fillId="0" borderId="1" xfId="0" applyFont="1" applyBorder="1"/>
    <xf numFmtId="1" fontId="14" fillId="0" borderId="1" xfId="0" applyNumberFormat="1" applyFont="1" applyBorder="1"/>
    <xf numFmtId="20" fontId="0" fillId="0" borderId="0" xfId="0" applyNumberForma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2" fillId="0" borderId="1" xfId="0" applyNumberFormat="1" applyFont="1" applyBorder="1"/>
    <xf numFmtId="20" fontId="2" fillId="0" borderId="1" xfId="0" applyNumberFormat="1" applyFont="1" applyBorder="1"/>
    <xf numFmtId="0" fontId="12" fillId="0" borderId="3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/>
    </xf>
    <xf numFmtId="165" fontId="0" fillId="0" borderId="0" xfId="0" applyNumberFormat="1"/>
    <xf numFmtId="0" fontId="16" fillId="0" borderId="0" xfId="0" applyFont="1"/>
    <xf numFmtId="0" fontId="1" fillId="0" borderId="1" xfId="0" applyFont="1" applyBorder="1" applyAlignment="1">
      <alignment horizontal="center" vertical="center"/>
    </xf>
    <xf numFmtId="2" fontId="16" fillId="0" borderId="1" xfId="0" applyNumberFormat="1" applyFont="1" applyBorder="1"/>
    <xf numFmtId="0" fontId="16" fillId="0" borderId="1" xfId="0" applyFont="1" applyBorder="1"/>
    <xf numFmtId="0" fontId="17" fillId="0" borderId="0" xfId="0" applyFont="1"/>
    <xf numFmtId="0" fontId="17" fillId="0" borderId="0" xfId="0" applyFont="1" applyAlignment="1">
      <alignment horizontal="centerContinuous"/>
    </xf>
    <xf numFmtId="164" fontId="2" fillId="0" borderId="7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166" fontId="16" fillId="0" borderId="1" xfId="0" applyNumberFormat="1" applyFont="1" applyBorder="1"/>
    <xf numFmtId="49" fontId="1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/>
    <xf numFmtId="1" fontId="1" fillId="0" borderId="1" xfId="0" applyNumberFormat="1" applyFont="1" applyBorder="1"/>
    <xf numFmtId="166" fontId="1" fillId="0" borderId="0" xfId="0" applyNumberFormat="1" applyFont="1"/>
    <xf numFmtId="49" fontId="2" fillId="0" borderId="1" xfId="0" applyNumberFormat="1" applyFont="1" applyBorder="1"/>
    <xf numFmtId="49" fontId="18" fillId="0" borderId="1" xfId="0" applyNumberFormat="1" applyFont="1" applyBorder="1"/>
    <xf numFmtId="0" fontId="18" fillId="0" borderId="1" xfId="0" applyFont="1" applyBorder="1"/>
    <xf numFmtId="0" fontId="19" fillId="0" borderId="1" xfId="0" applyFont="1" applyBorder="1"/>
    <xf numFmtId="49" fontId="2" fillId="0" borderId="1" xfId="0" applyNumberFormat="1" applyFont="1" applyBorder="1" applyAlignment="1">
      <alignment horizontal="right"/>
    </xf>
    <xf numFmtId="165" fontId="3" fillId="0" borderId="0" xfId="0" applyNumberFormat="1" applyFont="1"/>
    <xf numFmtId="165" fontId="16" fillId="0" borderId="0" xfId="0" applyNumberFormat="1" applyFont="1"/>
    <xf numFmtId="2" fontId="12" fillId="0" borderId="1" xfId="0" applyNumberFormat="1" applyFont="1" applyBorder="1" applyAlignment="1"/>
    <xf numFmtId="0" fontId="4" fillId="0" borderId="1" xfId="0" applyFont="1" applyBorder="1"/>
    <xf numFmtId="20" fontId="1" fillId="0" borderId="0" xfId="0" applyNumberFormat="1" applyFont="1"/>
    <xf numFmtId="0" fontId="0" fillId="0" borderId="0" xfId="0" applyAlignment="1">
      <alignment horizontal="left"/>
    </xf>
    <xf numFmtId="2" fontId="12" fillId="0" borderId="1" xfId="0" applyNumberFormat="1" applyFont="1" applyBorder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167" fontId="1" fillId="0" borderId="7" xfId="0" applyNumberFormat="1" applyFont="1" applyFill="1" applyBorder="1"/>
    <xf numFmtId="167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165" fontId="20" fillId="0" borderId="1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right"/>
    </xf>
    <xf numFmtId="165" fontId="20" fillId="0" borderId="1" xfId="0" applyNumberFormat="1" applyFont="1" applyBorder="1"/>
    <xf numFmtId="2" fontId="20" fillId="0" borderId="1" xfId="0" applyNumberFormat="1" applyFont="1" applyBorder="1"/>
    <xf numFmtId="0" fontId="20" fillId="0" borderId="0" xfId="0" applyFont="1"/>
    <xf numFmtId="165" fontId="2" fillId="0" borderId="1" xfId="0" applyNumberFormat="1" applyFont="1" applyBorder="1"/>
    <xf numFmtId="165" fontId="18" fillId="0" borderId="1" xfId="0" applyNumberFormat="1" applyFont="1" applyBorder="1"/>
    <xf numFmtId="166" fontId="1" fillId="0" borderId="7" xfId="0" applyNumberFormat="1" applyFont="1" applyFill="1" applyBorder="1"/>
    <xf numFmtId="166" fontId="1" fillId="2" borderId="0" xfId="0" applyNumberFormat="1" applyFont="1" applyFill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K32"/>
  <sheetViews>
    <sheetView topLeftCell="A16" workbookViewId="0"/>
  </sheetViews>
  <sheetFormatPr defaultRowHeight="15"/>
  <cols>
    <col min="1" max="1" width="12" style="1" customWidth="1"/>
    <col min="2" max="2" width="25.28515625" style="1" customWidth="1"/>
    <col min="3" max="3" width="16.7109375" style="1" hidden="1" customWidth="1"/>
    <col min="4" max="4" width="21.140625" style="1" customWidth="1"/>
    <col min="5" max="5" width="16.7109375" style="1" hidden="1" customWidth="1"/>
    <col min="6" max="6" width="22" style="1" customWidth="1"/>
    <col min="7" max="7" width="16.7109375" style="1" hidden="1" customWidth="1"/>
    <col min="8" max="8" width="22.5703125" style="8" customWidth="1"/>
    <col min="9" max="10" width="16.7109375" style="1" hidden="1" customWidth="1"/>
    <col min="11" max="16384" width="9.140625" style="1"/>
  </cols>
  <sheetData>
    <row r="1" spans="1:11" s="22" customFormat="1" ht="27" customHeight="1">
      <c r="A1" s="20" t="s">
        <v>186</v>
      </c>
      <c r="B1" s="20"/>
      <c r="C1" s="20"/>
      <c r="D1" s="20"/>
      <c r="E1" s="20"/>
      <c r="F1" s="20"/>
      <c r="G1" s="20"/>
      <c r="H1" s="21"/>
      <c r="I1" s="20"/>
      <c r="J1" s="23"/>
    </row>
    <row r="2" spans="1:11" s="5" customFormat="1" ht="18" customHeight="1">
      <c r="A2" s="4"/>
      <c r="B2" s="4"/>
      <c r="C2" s="4"/>
      <c r="D2" s="4"/>
      <c r="E2" s="4"/>
      <c r="F2" s="4"/>
      <c r="G2" s="4"/>
      <c r="H2" s="9"/>
      <c r="I2" s="4"/>
      <c r="K2"/>
    </row>
    <row r="3" spans="1:11" s="17" customFormat="1" ht="18" customHeight="1">
      <c r="A3" s="12" t="s">
        <v>0</v>
      </c>
      <c r="B3" s="13" t="s">
        <v>14</v>
      </c>
      <c r="C3" s="14"/>
      <c r="D3" s="13" t="s">
        <v>15</v>
      </c>
      <c r="E3" s="15"/>
      <c r="F3" s="13" t="s">
        <v>2</v>
      </c>
      <c r="G3" s="15"/>
      <c r="H3" s="27" t="s">
        <v>3</v>
      </c>
      <c r="I3" s="15"/>
      <c r="J3" s="16"/>
    </row>
    <row r="4" spans="1:11" s="17" customFormat="1" ht="18" customHeight="1">
      <c r="A4" s="18" t="s">
        <v>5</v>
      </c>
      <c r="B4" s="19" t="s">
        <v>8</v>
      </c>
      <c r="C4" s="19" t="s">
        <v>9</v>
      </c>
      <c r="D4" s="19" t="s">
        <v>8</v>
      </c>
      <c r="E4" s="19" t="s">
        <v>9</v>
      </c>
      <c r="F4" s="19" t="s">
        <v>8</v>
      </c>
      <c r="G4" s="19" t="s">
        <v>9</v>
      </c>
      <c r="H4" s="19" t="s">
        <v>8</v>
      </c>
      <c r="I4" s="19" t="s">
        <v>9</v>
      </c>
      <c r="J4" s="26" t="s">
        <v>9</v>
      </c>
    </row>
    <row r="5" spans="1:11" ht="29.25" customHeight="1">
      <c r="A5" s="3">
        <v>0</v>
      </c>
      <c r="B5" s="2"/>
      <c r="C5" s="2"/>
      <c r="D5" s="2"/>
      <c r="E5" s="2"/>
      <c r="F5" s="2"/>
      <c r="G5" s="2"/>
      <c r="H5" s="7"/>
      <c r="I5" s="2"/>
      <c r="J5" s="2"/>
    </row>
    <row r="6" spans="1:11" ht="29.25" customHeight="1">
      <c r="A6" s="3">
        <v>4.1666666666666699E-2</v>
      </c>
      <c r="B6" s="2"/>
      <c r="C6" s="2"/>
      <c r="D6" s="2"/>
      <c r="E6" s="2"/>
      <c r="F6" s="2"/>
      <c r="G6" s="2"/>
      <c r="H6" s="7"/>
      <c r="I6" s="2"/>
      <c r="J6" s="2"/>
    </row>
    <row r="7" spans="1:11" ht="29.25" customHeight="1">
      <c r="A7" s="3">
        <v>8.3333333333333301E-2</v>
      </c>
      <c r="B7" s="2"/>
      <c r="C7" s="2"/>
      <c r="D7" s="2"/>
      <c r="E7" s="2"/>
      <c r="F7" s="2"/>
      <c r="G7" s="2"/>
      <c r="H7" s="7"/>
      <c r="I7" s="2"/>
      <c r="J7" s="2"/>
    </row>
    <row r="8" spans="1:11" ht="29.25" customHeight="1">
      <c r="A8" s="3">
        <v>0.125</v>
      </c>
      <c r="B8" s="2"/>
      <c r="C8" s="2"/>
      <c r="D8" s="2"/>
      <c r="E8" s="2"/>
      <c r="F8" s="2"/>
      <c r="G8" s="2"/>
      <c r="H8" s="7"/>
      <c r="I8" s="2"/>
      <c r="J8" s="2"/>
    </row>
    <row r="9" spans="1:11" ht="29.25" customHeight="1">
      <c r="A9" s="3">
        <v>0.16666666666666699</v>
      </c>
      <c r="B9" s="2"/>
      <c r="C9" s="2"/>
      <c r="D9" s="2"/>
      <c r="E9" s="2"/>
      <c r="F9" s="2"/>
      <c r="G9" s="2"/>
      <c r="H9" s="7"/>
      <c r="I9" s="2"/>
      <c r="J9" s="2"/>
    </row>
    <row r="10" spans="1:11" ht="24.75" customHeight="1">
      <c r="A10" s="3">
        <v>0.20833333333333401</v>
      </c>
      <c r="B10" s="2"/>
      <c r="C10" s="2"/>
      <c r="D10" s="2"/>
      <c r="E10" s="2"/>
      <c r="F10" s="2"/>
      <c r="G10" s="2"/>
      <c r="H10" s="7"/>
      <c r="I10" s="2"/>
      <c r="J10" s="2"/>
    </row>
    <row r="11" spans="1:11" ht="29.25" customHeight="1">
      <c r="A11" s="3">
        <v>0.25</v>
      </c>
      <c r="B11" s="2"/>
      <c r="C11" s="2"/>
      <c r="D11" s="2"/>
      <c r="E11" s="2"/>
      <c r="F11" s="2"/>
      <c r="G11" s="2"/>
      <c r="H11" s="7"/>
      <c r="I11" s="2"/>
      <c r="J11" s="2"/>
    </row>
    <row r="12" spans="1:11" ht="23.25" customHeight="1">
      <c r="A12" s="3">
        <v>0.29166666666666702</v>
      </c>
      <c r="B12" s="2"/>
      <c r="C12" s="2"/>
      <c r="D12" s="2"/>
      <c r="E12" s="2"/>
      <c r="F12" s="2"/>
      <c r="G12" s="2"/>
      <c r="H12" s="7"/>
      <c r="I12" s="2"/>
      <c r="J12" s="2"/>
    </row>
    <row r="13" spans="1:11" ht="29.25" customHeight="1">
      <c r="A13" s="3">
        <v>0.33333333333333398</v>
      </c>
      <c r="B13" s="2"/>
      <c r="C13" s="2"/>
      <c r="D13" s="2"/>
      <c r="E13" s="2"/>
      <c r="F13" s="2"/>
      <c r="G13" s="2"/>
      <c r="H13" s="7"/>
      <c r="I13" s="2"/>
      <c r="J13" s="2"/>
    </row>
    <row r="14" spans="1:11" ht="27" customHeight="1">
      <c r="A14" s="3">
        <v>0.375</v>
      </c>
      <c r="B14" s="2"/>
      <c r="C14" s="2"/>
      <c r="D14" s="2"/>
      <c r="E14" s="2"/>
      <c r="F14" s="2"/>
      <c r="G14" s="2"/>
      <c r="H14" s="7"/>
      <c r="I14" s="2"/>
      <c r="J14" s="2"/>
    </row>
    <row r="15" spans="1:11" ht="29.25" customHeight="1">
      <c r="A15" s="3">
        <v>0.41666666666666702</v>
      </c>
      <c r="B15" s="2"/>
      <c r="C15" s="2"/>
      <c r="D15" s="2"/>
      <c r="E15" s="2"/>
      <c r="F15" s="2"/>
      <c r="G15" s="2"/>
      <c r="H15" s="7"/>
      <c r="I15" s="2"/>
      <c r="J15" s="2"/>
    </row>
    <row r="16" spans="1:11" ht="29.25" customHeight="1">
      <c r="A16" s="3">
        <v>0.45833333333333298</v>
      </c>
      <c r="B16" s="2"/>
      <c r="C16" s="2"/>
      <c r="D16" s="2"/>
      <c r="E16" s="2"/>
      <c r="F16" s="2"/>
      <c r="G16" s="2"/>
      <c r="H16" s="7"/>
      <c r="I16" s="2"/>
      <c r="J16" s="2"/>
    </row>
    <row r="17" spans="1:10" ht="29.25" customHeight="1">
      <c r="A17" s="3">
        <v>0.5</v>
      </c>
      <c r="B17" s="2"/>
      <c r="C17" s="2"/>
      <c r="D17" s="2"/>
      <c r="E17" s="2"/>
      <c r="F17" s="2"/>
      <c r="G17" s="2"/>
      <c r="H17" s="7"/>
      <c r="I17" s="2"/>
      <c r="J17" s="2"/>
    </row>
    <row r="18" spans="1:10" ht="29.25" customHeight="1">
      <c r="A18" s="3">
        <v>0.54166666666666696</v>
      </c>
      <c r="B18" s="2"/>
      <c r="C18" s="2"/>
      <c r="D18" s="2"/>
      <c r="E18" s="2"/>
      <c r="F18" s="2"/>
      <c r="G18" s="2"/>
      <c r="H18" s="7"/>
      <c r="I18" s="2"/>
      <c r="J18" s="2"/>
    </row>
    <row r="19" spans="1:10" ht="29.25" customHeight="1">
      <c r="A19" s="3">
        <v>0.58333333333333304</v>
      </c>
      <c r="B19" s="2"/>
      <c r="C19" s="2"/>
      <c r="D19" s="2"/>
      <c r="E19" s="2"/>
      <c r="F19" s="2"/>
      <c r="G19" s="2"/>
      <c r="H19" s="7"/>
      <c r="I19" s="2"/>
      <c r="J19" s="2"/>
    </row>
    <row r="20" spans="1:10" ht="29.25" customHeight="1">
      <c r="A20" s="3">
        <v>0.625</v>
      </c>
      <c r="B20" s="2"/>
      <c r="C20" s="2"/>
      <c r="D20" s="2"/>
      <c r="E20" s="2"/>
      <c r="F20" s="2"/>
      <c r="G20" s="2"/>
      <c r="H20" s="7"/>
      <c r="I20" s="2"/>
      <c r="J20" s="2"/>
    </row>
    <row r="21" spans="1:10" ht="29.25" customHeight="1">
      <c r="A21" s="3">
        <v>0.66666666666666696</v>
      </c>
      <c r="B21" s="2"/>
      <c r="C21" s="2"/>
      <c r="D21" s="2"/>
      <c r="E21" s="2"/>
      <c r="F21" s="2"/>
      <c r="G21" s="2"/>
      <c r="H21" s="7"/>
      <c r="I21" s="2"/>
      <c r="J21" s="2"/>
    </row>
    <row r="22" spans="1:10" ht="29.25" customHeight="1">
      <c r="A22" s="3">
        <v>0.70833333333333304</v>
      </c>
      <c r="B22" s="2"/>
      <c r="C22" s="2"/>
      <c r="D22" s="2"/>
      <c r="E22" s="2"/>
      <c r="F22" s="2"/>
      <c r="G22" s="2"/>
      <c r="H22" s="7"/>
      <c r="I22" s="2"/>
      <c r="J22" s="2"/>
    </row>
    <row r="23" spans="1:10" ht="29.25" customHeight="1">
      <c r="A23" s="3">
        <v>0.75</v>
      </c>
      <c r="B23" s="2"/>
      <c r="C23" s="2"/>
      <c r="D23" s="2"/>
      <c r="E23" s="2"/>
      <c r="F23" s="2"/>
      <c r="G23" s="2"/>
      <c r="H23" s="7"/>
      <c r="I23" s="2"/>
      <c r="J23" s="2"/>
    </row>
    <row r="24" spans="1:10" ht="29.25" customHeight="1">
      <c r="A24" s="3">
        <v>0.79166666666666696</v>
      </c>
      <c r="B24" s="2"/>
      <c r="C24" s="2"/>
      <c r="D24" s="2"/>
      <c r="E24" s="2"/>
      <c r="F24" s="2"/>
      <c r="G24" s="2"/>
      <c r="H24" s="7"/>
      <c r="I24" s="2"/>
      <c r="J24" s="2"/>
    </row>
    <row r="25" spans="1:10" ht="29.25" customHeight="1">
      <c r="A25" s="3">
        <v>0.83333333333333304</v>
      </c>
      <c r="B25" s="2"/>
      <c r="C25" s="2"/>
      <c r="D25" s="2"/>
      <c r="E25" s="2"/>
      <c r="F25" s="2"/>
      <c r="G25" s="2"/>
      <c r="H25" s="7"/>
      <c r="I25" s="2"/>
      <c r="J25" s="2"/>
    </row>
    <row r="26" spans="1:10" ht="29.25" customHeight="1">
      <c r="A26" s="3">
        <v>0.875</v>
      </c>
      <c r="B26" s="2"/>
      <c r="C26" s="2"/>
      <c r="D26" s="2"/>
      <c r="E26" s="2"/>
      <c r="F26" s="2"/>
      <c r="G26" s="2"/>
      <c r="H26" s="7"/>
      <c r="I26" s="2"/>
      <c r="J26" s="2"/>
    </row>
    <row r="27" spans="1:10" ht="29.25" customHeight="1">
      <c r="A27" s="3">
        <v>0.91666666666666696</v>
      </c>
      <c r="B27" s="2"/>
      <c r="C27" s="2"/>
      <c r="D27" s="2"/>
      <c r="E27" s="2"/>
      <c r="F27" s="2"/>
      <c r="G27" s="2"/>
      <c r="H27" s="7"/>
      <c r="I27" s="2"/>
      <c r="J27" s="2"/>
    </row>
    <row r="28" spans="1:10" ht="29.25" customHeight="1">
      <c r="A28" s="3">
        <v>0.95833333333333304</v>
      </c>
      <c r="B28" s="2"/>
      <c r="C28" s="2"/>
      <c r="D28" s="2"/>
      <c r="E28" s="2"/>
      <c r="F28" s="2"/>
      <c r="G28" s="2"/>
      <c r="H28" s="7"/>
      <c r="I28" s="2"/>
      <c r="J28" s="2"/>
    </row>
    <row r="29" spans="1:10" ht="29.25" customHeight="1">
      <c r="A29" s="3">
        <v>1</v>
      </c>
      <c r="B29" s="2"/>
      <c r="C29" s="2"/>
      <c r="D29" s="2"/>
      <c r="E29" s="2"/>
      <c r="F29" s="2"/>
      <c r="G29" s="2"/>
      <c r="H29" s="7"/>
      <c r="I29" s="2"/>
      <c r="J29" s="2"/>
    </row>
    <row r="30" spans="1:10" ht="29.25" hidden="1" customHeight="1">
      <c r="A30" s="3">
        <v>1.1666666666666701</v>
      </c>
      <c r="B30" s="11"/>
      <c r="C30" s="11"/>
      <c r="D30" s="11"/>
      <c r="E30" s="11"/>
      <c r="F30" s="11"/>
      <c r="G30" s="11"/>
      <c r="H30" s="10"/>
      <c r="I30" s="11"/>
      <c r="J30" s="11"/>
    </row>
    <row r="31" spans="1:10" ht="49.5" customHeight="1">
      <c r="A31" s="5" t="s">
        <v>10</v>
      </c>
      <c r="B31" s="5"/>
      <c r="C31" s="5"/>
      <c r="D31" s="5"/>
      <c r="E31" s="5"/>
      <c r="F31" s="5"/>
      <c r="G31" s="5"/>
    </row>
    <row r="32" spans="1:10" ht="18">
      <c r="A32" s="5" t="s">
        <v>11</v>
      </c>
      <c r="B32" s="5"/>
      <c r="C32" s="5"/>
      <c r="D32" s="5"/>
      <c r="E32" s="5"/>
      <c r="F32" s="5"/>
      <c r="G32" s="5"/>
    </row>
  </sheetData>
  <phoneticPr fontId="0" type="noConversion"/>
  <pageMargins left="0.78" right="0.71" top="0" bottom="0" header="0.51181102362204722" footer="0.51181102362204722"/>
  <pageSetup paperSize="39" scale="65" fitToWidth="2" orientation="portrait" horizontalDpi="240" verticalDpi="144" r:id="rId1"/>
  <headerFooter alignWithMargins="0">
    <oddFooter>&amp;CЛист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topLeftCell="A33" workbookViewId="0">
      <selection activeCell="K62" sqref="K62"/>
    </sheetView>
  </sheetViews>
  <sheetFormatPr defaultRowHeight="12.75"/>
  <cols>
    <col min="1" max="1" width="10" customWidth="1"/>
    <col min="2" max="2" width="12.7109375" customWidth="1"/>
    <col min="3" max="3" width="12.42578125" customWidth="1"/>
    <col min="4" max="4" width="14.7109375" customWidth="1"/>
    <col min="5" max="5" width="12" customWidth="1"/>
    <col min="6" max="6" width="12.140625" customWidth="1"/>
    <col min="7" max="7" width="15.28515625" customWidth="1"/>
    <col min="8" max="8" width="14" customWidth="1"/>
    <col min="9" max="9" width="14.5703125" customWidth="1"/>
    <col min="10" max="10" width="14" customWidth="1"/>
    <col min="11" max="11" width="15" customWidth="1"/>
  </cols>
  <sheetData>
    <row r="1" spans="1:11" ht="17.25" customHeight="1">
      <c r="B1" s="30" t="s">
        <v>177</v>
      </c>
    </row>
    <row r="2" spans="1:11" ht="47.25" customHeight="1">
      <c r="A2" s="6" t="s">
        <v>12</v>
      </c>
      <c r="B2" s="69" t="s">
        <v>45</v>
      </c>
      <c r="C2" s="69" t="s">
        <v>41</v>
      </c>
      <c r="D2" s="29" t="s">
        <v>42</v>
      </c>
      <c r="E2" s="69" t="s">
        <v>37</v>
      </c>
      <c r="F2" s="69" t="s">
        <v>40</v>
      </c>
      <c r="G2" s="29" t="s">
        <v>44</v>
      </c>
      <c r="H2" s="29" t="s">
        <v>43</v>
      </c>
      <c r="I2" s="29" t="s">
        <v>38</v>
      </c>
      <c r="J2" s="6" t="s">
        <v>39</v>
      </c>
      <c r="K2" s="69" t="s">
        <v>46</v>
      </c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29"/>
    </row>
    <row r="4" spans="1:11">
      <c r="A4" s="40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67">
        <f>SUM(B4:J4)</f>
        <v>0</v>
      </c>
    </row>
    <row r="5" spans="1:11">
      <c r="A5" s="40">
        <v>4.1666666666666699E-2</v>
      </c>
      <c r="B5" s="49">
        <v>462.4</v>
      </c>
      <c r="C5" s="49">
        <v>137.6</v>
      </c>
      <c r="D5" s="49">
        <v>164.8</v>
      </c>
      <c r="E5" s="49">
        <v>433.6</v>
      </c>
      <c r="F5" s="49">
        <v>56</v>
      </c>
      <c r="G5" s="49">
        <v>196.8</v>
      </c>
      <c r="H5" s="49">
        <v>0</v>
      </c>
      <c r="I5" s="49">
        <v>52.2</v>
      </c>
      <c r="J5" s="49">
        <v>111</v>
      </c>
      <c r="K5" s="67">
        <f>SUM(B5:J5)</f>
        <v>1614.4</v>
      </c>
    </row>
    <row r="6" spans="1:11">
      <c r="A6" s="40">
        <v>8.3333333333333301E-2</v>
      </c>
      <c r="B6" s="49">
        <v>364.8</v>
      </c>
      <c r="C6" s="49">
        <v>121.6</v>
      </c>
      <c r="D6" s="49">
        <v>157.6</v>
      </c>
      <c r="E6" s="49">
        <v>358.4</v>
      </c>
      <c r="F6" s="49">
        <v>44.8</v>
      </c>
      <c r="G6" s="49">
        <v>180</v>
      </c>
      <c r="H6" s="49">
        <v>0</v>
      </c>
      <c r="I6" s="49">
        <v>42</v>
      </c>
      <c r="J6" s="49">
        <v>101.4</v>
      </c>
      <c r="K6" s="67">
        <f t="shared" ref="K6:K30" si="0">SUM(B6:J6)</f>
        <v>1370.6000000000001</v>
      </c>
    </row>
    <row r="7" spans="1:11">
      <c r="A7" s="40">
        <v>0.125</v>
      </c>
      <c r="B7" s="49">
        <v>331.2</v>
      </c>
      <c r="C7" s="49">
        <v>112</v>
      </c>
      <c r="D7" s="49">
        <v>152</v>
      </c>
      <c r="E7" s="49">
        <v>324.8</v>
      </c>
      <c r="F7" s="49">
        <v>40</v>
      </c>
      <c r="G7" s="49">
        <v>168.8</v>
      </c>
      <c r="H7" s="49">
        <v>0</v>
      </c>
      <c r="I7" s="49">
        <v>36.6</v>
      </c>
      <c r="J7" s="49">
        <v>95.4</v>
      </c>
      <c r="K7" s="67">
        <f t="shared" si="0"/>
        <v>1260.8</v>
      </c>
    </row>
    <row r="8" spans="1:11">
      <c r="A8" s="40">
        <v>0.16666666666666699</v>
      </c>
      <c r="B8" s="49">
        <v>289.60000000000002</v>
      </c>
      <c r="C8" s="49">
        <v>102.4</v>
      </c>
      <c r="D8" s="49">
        <v>145.6</v>
      </c>
      <c r="E8" s="49">
        <v>315.2</v>
      </c>
      <c r="F8" s="49">
        <v>40</v>
      </c>
      <c r="G8" s="49">
        <v>160.80000000000001</v>
      </c>
      <c r="H8" s="49">
        <v>0</v>
      </c>
      <c r="I8" s="49">
        <v>35.4</v>
      </c>
      <c r="J8" s="49">
        <v>93.6</v>
      </c>
      <c r="K8" s="67">
        <f t="shared" si="0"/>
        <v>1182.5999999999999</v>
      </c>
    </row>
    <row r="9" spans="1:11">
      <c r="A9" s="40">
        <v>0.20833333333333301</v>
      </c>
      <c r="B9" s="49">
        <v>254.4</v>
      </c>
      <c r="C9" s="49">
        <v>99.23</v>
      </c>
      <c r="D9" s="49">
        <v>132</v>
      </c>
      <c r="E9" s="49">
        <v>310.39999999999998</v>
      </c>
      <c r="F9" s="49">
        <v>38.4</v>
      </c>
      <c r="G9" s="49">
        <v>154.4</v>
      </c>
      <c r="H9" s="49">
        <v>0</v>
      </c>
      <c r="I9" s="49">
        <v>22.2</v>
      </c>
      <c r="J9" s="49">
        <v>100.8</v>
      </c>
      <c r="K9" s="67">
        <f t="shared" si="0"/>
        <v>1111.83</v>
      </c>
    </row>
    <row r="10" spans="1:11" s="30" customFormat="1">
      <c r="A10" s="40">
        <v>0.25</v>
      </c>
      <c r="B10" s="49">
        <v>288</v>
      </c>
      <c r="C10" s="49">
        <v>112</v>
      </c>
      <c r="D10" s="49">
        <v>122.4</v>
      </c>
      <c r="E10" s="49">
        <v>324.8</v>
      </c>
      <c r="F10" s="49">
        <v>64</v>
      </c>
      <c r="G10" s="49">
        <v>164</v>
      </c>
      <c r="H10" s="49">
        <v>0</v>
      </c>
      <c r="I10" s="49">
        <v>24.6</v>
      </c>
      <c r="J10" s="49">
        <v>103.2</v>
      </c>
      <c r="K10" s="67">
        <f t="shared" si="0"/>
        <v>1203</v>
      </c>
    </row>
    <row r="11" spans="1:11" s="30" customFormat="1">
      <c r="A11" s="40">
        <v>0.29166666666666702</v>
      </c>
      <c r="B11" s="49">
        <v>459.2</v>
      </c>
      <c r="C11" s="49">
        <v>161.6</v>
      </c>
      <c r="D11" s="49">
        <v>142.4</v>
      </c>
      <c r="E11" s="49">
        <v>427.2</v>
      </c>
      <c r="F11" s="49">
        <v>68.8</v>
      </c>
      <c r="G11" s="49">
        <v>188.8</v>
      </c>
      <c r="H11" s="49">
        <v>0</v>
      </c>
      <c r="I11" s="49">
        <v>40.799999999999997</v>
      </c>
      <c r="J11" s="49">
        <v>117</v>
      </c>
      <c r="K11" s="67">
        <f t="shared" si="0"/>
        <v>1605.7999999999997</v>
      </c>
    </row>
    <row r="12" spans="1:11" s="30" customFormat="1">
      <c r="A12" s="46">
        <v>0.33333333333333298</v>
      </c>
      <c r="B12" s="49">
        <v>542.4</v>
      </c>
      <c r="C12" s="49">
        <v>176</v>
      </c>
      <c r="D12" s="49">
        <v>156</v>
      </c>
      <c r="E12" s="49">
        <v>516.79999999999995</v>
      </c>
      <c r="F12" s="49">
        <v>84.8</v>
      </c>
      <c r="G12" s="49">
        <v>234.4</v>
      </c>
      <c r="H12" s="49">
        <v>0</v>
      </c>
      <c r="I12" s="49">
        <v>47.4</v>
      </c>
      <c r="J12" s="49">
        <v>127.8</v>
      </c>
      <c r="K12" s="67">
        <f t="shared" si="0"/>
        <v>1885.6</v>
      </c>
    </row>
    <row r="13" spans="1:11" s="30" customFormat="1">
      <c r="A13" s="46">
        <v>0.375</v>
      </c>
      <c r="B13" s="49">
        <v>576</v>
      </c>
      <c r="C13" s="49">
        <v>161.6</v>
      </c>
      <c r="D13" s="49">
        <v>158.4</v>
      </c>
      <c r="E13" s="49">
        <v>481.6</v>
      </c>
      <c r="F13" s="49">
        <v>72</v>
      </c>
      <c r="G13" s="49">
        <v>253.6</v>
      </c>
      <c r="H13" s="49">
        <v>0</v>
      </c>
      <c r="I13" s="49">
        <v>93.6</v>
      </c>
      <c r="J13" s="49">
        <v>158.4</v>
      </c>
      <c r="K13" s="67">
        <f t="shared" si="0"/>
        <v>1955.1999999999998</v>
      </c>
    </row>
    <row r="14" spans="1:11">
      <c r="A14" s="46">
        <v>0.41666666666666702</v>
      </c>
      <c r="B14" s="49">
        <v>577.6</v>
      </c>
      <c r="C14" s="49">
        <v>179.2</v>
      </c>
      <c r="D14" s="49">
        <v>163.19999999999999</v>
      </c>
      <c r="E14" s="49">
        <v>542.4</v>
      </c>
      <c r="F14" s="49">
        <v>73.599999999999994</v>
      </c>
      <c r="G14" s="49">
        <v>319.2</v>
      </c>
      <c r="H14" s="49">
        <v>0</v>
      </c>
      <c r="I14" s="49">
        <v>61.2</v>
      </c>
      <c r="J14" s="49">
        <v>204</v>
      </c>
      <c r="K14" s="67">
        <f t="shared" si="0"/>
        <v>2120.4</v>
      </c>
    </row>
    <row r="15" spans="1:11">
      <c r="A15" s="46">
        <v>0.45833333333333298</v>
      </c>
      <c r="B15" s="49">
        <v>532.79999999999995</v>
      </c>
      <c r="C15" s="49">
        <v>193.6</v>
      </c>
      <c r="D15" s="49">
        <v>160</v>
      </c>
      <c r="E15" s="49">
        <v>550.4</v>
      </c>
      <c r="F15" s="49">
        <v>83.2</v>
      </c>
      <c r="G15" s="49">
        <v>348.8</v>
      </c>
      <c r="H15" s="49">
        <v>0</v>
      </c>
      <c r="I15" s="49">
        <v>90</v>
      </c>
      <c r="J15" s="49">
        <v>229.8</v>
      </c>
      <c r="K15" s="67">
        <f t="shared" si="0"/>
        <v>2188.6</v>
      </c>
    </row>
    <row r="16" spans="1:11">
      <c r="A16" s="40">
        <v>0.5</v>
      </c>
      <c r="B16" s="49">
        <v>537.6</v>
      </c>
      <c r="C16" s="49">
        <v>174.4</v>
      </c>
      <c r="D16" s="49">
        <v>182.4</v>
      </c>
      <c r="E16" s="49">
        <v>556.79999999999995</v>
      </c>
      <c r="F16" s="49">
        <v>70.400000000000006</v>
      </c>
      <c r="G16" s="49">
        <v>355.2</v>
      </c>
      <c r="H16" s="49">
        <v>0</v>
      </c>
      <c r="I16" s="49">
        <v>103.8</v>
      </c>
      <c r="J16" s="49">
        <v>244.2</v>
      </c>
      <c r="K16" s="67">
        <f t="shared" si="0"/>
        <v>2224.7999999999997</v>
      </c>
    </row>
    <row r="17" spans="1:11">
      <c r="A17" s="40">
        <v>0.54166666666666696</v>
      </c>
      <c r="B17" s="49">
        <v>496</v>
      </c>
      <c r="C17" s="49">
        <v>166.4</v>
      </c>
      <c r="D17" s="49">
        <v>183.2</v>
      </c>
      <c r="E17" s="49">
        <v>577.6</v>
      </c>
      <c r="F17" s="49">
        <v>78.400000000000006</v>
      </c>
      <c r="G17" s="49">
        <v>350.4</v>
      </c>
      <c r="H17" s="49">
        <v>0</v>
      </c>
      <c r="I17" s="49">
        <v>82.8</v>
      </c>
      <c r="J17" s="49">
        <v>244.8</v>
      </c>
      <c r="K17" s="67">
        <f t="shared" si="0"/>
        <v>2179.6</v>
      </c>
    </row>
    <row r="18" spans="1:11" s="31" customFormat="1">
      <c r="A18" s="40">
        <v>0.58333333333333304</v>
      </c>
      <c r="B18" s="49">
        <v>496</v>
      </c>
      <c r="C18" s="49">
        <v>180.8</v>
      </c>
      <c r="D18" s="49">
        <v>199.2</v>
      </c>
      <c r="E18" s="49">
        <v>536</v>
      </c>
      <c r="F18" s="49">
        <v>75.2</v>
      </c>
      <c r="G18" s="49">
        <v>350.4</v>
      </c>
      <c r="H18" s="49">
        <v>0</v>
      </c>
      <c r="I18" s="49">
        <v>91.8</v>
      </c>
      <c r="J18" s="49">
        <v>235.8</v>
      </c>
      <c r="K18" s="67">
        <f t="shared" si="0"/>
        <v>2165.1999999999998</v>
      </c>
    </row>
    <row r="19" spans="1:11" s="31" customFormat="1">
      <c r="A19" s="40">
        <v>0.625</v>
      </c>
      <c r="B19" s="49">
        <v>480</v>
      </c>
      <c r="C19" s="49">
        <v>163.19999999999999</v>
      </c>
      <c r="D19" s="49">
        <v>196.8</v>
      </c>
      <c r="E19" s="49">
        <v>516.79999999999995</v>
      </c>
      <c r="F19" s="49">
        <v>80</v>
      </c>
      <c r="G19" s="49">
        <v>333.6</v>
      </c>
      <c r="H19" s="49">
        <v>0</v>
      </c>
      <c r="I19" s="49">
        <v>72</v>
      </c>
      <c r="J19" s="49">
        <v>223.8</v>
      </c>
      <c r="K19" s="67">
        <f t="shared" si="0"/>
        <v>2066.2000000000003</v>
      </c>
    </row>
    <row r="20" spans="1:11" s="30" customFormat="1">
      <c r="A20" s="40">
        <v>0.66666666666666696</v>
      </c>
      <c r="B20" s="49">
        <v>472</v>
      </c>
      <c r="C20" s="49">
        <v>152</v>
      </c>
      <c r="D20" s="49">
        <v>177.6</v>
      </c>
      <c r="E20" s="49">
        <v>545.6</v>
      </c>
      <c r="F20" s="49">
        <v>75.2</v>
      </c>
      <c r="G20" s="49">
        <v>346.4</v>
      </c>
      <c r="H20" s="49">
        <v>0</v>
      </c>
      <c r="I20" s="49">
        <v>67.8</v>
      </c>
      <c r="J20" s="49">
        <v>227.4</v>
      </c>
      <c r="K20" s="67">
        <f t="shared" si="0"/>
        <v>2064</v>
      </c>
    </row>
    <row r="21" spans="1:11" s="30" customFormat="1">
      <c r="A21" s="40">
        <v>0.70833333333333304</v>
      </c>
      <c r="B21" s="49">
        <v>464</v>
      </c>
      <c r="C21" s="49">
        <v>158.4</v>
      </c>
      <c r="D21" s="49">
        <v>184.8</v>
      </c>
      <c r="E21" s="49">
        <v>569.6</v>
      </c>
      <c r="F21" s="49">
        <v>75.2</v>
      </c>
      <c r="G21" s="49">
        <v>352.8</v>
      </c>
      <c r="H21" s="49">
        <v>0</v>
      </c>
      <c r="I21" s="49">
        <v>79.2</v>
      </c>
      <c r="J21" s="49">
        <v>225.6</v>
      </c>
      <c r="K21" s="67">
        <f t="shared" si="0"/>
        <v>2109.6000000000004</v>
      </c>
    </row>
    <row r="22" spans="1:11" s="30" customFormat="1">
      <c r="A22" s="46">
        <v>0.75</v>
      </c>
      <c r="B22" s="49">
        <v>473.6</v>
      </c>
      <c r="C22" s="49">
        <v>171.2</v>
      </c>
      <c r="D22" s="49">
        <v>189.6</v>
      </c>
      <c r="E22" s="49">
        <v>601.6</v>
      </c>
      <c r="F22" s="49">
        <v>84.8</v>
      </c>
      <c r="G22" s="49">
        <v>363.2</v>
      </c>
      <c r="H22" s="49">
        <v>0</v>
      </c>
      <c r="I22" s="49">
        <v>72</v>
      </c>
      <c r="J22" s="49">
        <v>219.6</v>
      </c>
      <c r="K22" s="67">
        <f t="shared" si="0"/>
        <v>2175.6</v>
      </c>
    </row>
    <row r="23" spans="1:11" s="30" customFormat="1">
      <c r="A23" s="46">
        <v>0.79166666666666696</v>
      </c>
      <c r="B23" s="49">
        <v>544</v>
      </c>
      <c r="C23" s="49">
        <v>172.8</v>
      </c>
      <c r="D23" s="49">
        <v>220.8</v>
      </c>
      <c r="E23" s="49">
        <v>616</v>
      </c>
      <c r="F23" s="49">
        <v>92.8</v>
      </c>
      <c r="G23" s="49">
        <v>359.2</v>
      </c>
      <c r="H23" s="49">
        <v>0</v>
      </c>
      <c r="I23" s="49">
        <v>67.2</v>
      </c>
      <c r="J23" s="49">
        <v>213</v>
      </c>
      <c r="K23" s="67">
        <f t="shared" si="0"/>
        <v>2285.7999999999997</v>
      </c>
    </row>
    <row r="24" spans="1:11">
      <c r="A24" s="46">
        <v>0.83333333333333304</v>
      </c>
      <c r="B24" s="49">
        <v>596.79999999999995</v>
      </c>
      <c r="C24" s="49">
        <v>185.6</v>
      </c>
      <c r="D24" s="49">
        <v>224.8</v>
      </c>
      <c r="E24" s="49">
        <v>636.79999999999995</v>
      </c>
      <c r="F24" s="49">
        <v>81.599999999999994</v>
      </c>
      <c r="G24" s="49">
        <v>358.4</v>
      </c>
      <c r="H24" s="49">
        <v>0</v>
      </c>
      <c r="I24" s="49">
        <v>78.599999999999994</v>
      </c>
      <c r="J24" s="49">
        <v>173.4</v>
      </c>
      <c r="K24" s="67">
        <f t="shared" si="0"/>
        <v>2336</v>
      </c>
    </row>
    <row r="25" spans="1:11">
      <c r="A25" s="46">
        <v>0.875</v>
      </c>
      <c r="B25" s="49">
        <v>640</v>
      </c>
      <c r="C25" s="49">
        <v>185.6</v>
      </c>
      <c r="D25" s="49">
        <v>199.2</v>
      </c>
      <c r="E25" s="49">
        <v>640</v>
      </c>
      <c r="F25" s="49">
        <v>92.8</v>
      </c>
      <c r="G25" s="49">
        <v>337.6</v>
      </c>
      <c r="H25" s="49">
        <v>0</v>
      </c>
      <c r="I25" s="49">
        <v>59.4</v>
      </c>
      <c r="J25" s="49">
        <v>147</v>
      </c>
      <c r="K25" s="67">
        <f t="shared" si="0"/>
        <v>2301.6</v>
      </c>
    </row>
    <row r="26" spans="1:11">
      <c r="A26" s="40">
        <v>0.91666666666666696</v>
      </c>
      <c r="B26" s="49">
        <v>691.2</v>
      </c>
      <c r="C26" s="49">
        <v>192</v>
      </c>
      <c r="D26" s="49">
        <v>190.4</v>
      </c>
      <c r="E26" s="49">
        <v>691.2</v>
      </c>
      <c r="F26" s="49">
        <v>104</v>
      </c>
      <c r="G26" s="49">
        <v>307.2</v>
      </c>
      <c r="H26" s="49">
        <v>0</v>
      </c>
      <c r="I26" s="49">
        <v>59.4</v>
      </c>
      <c r="J26" s="49">
        <v>149.4</v>
      </c>
      <c r="K26" s="67">
        <f t="shared" si="0"/>
        <v>2384.8000000000002</v>
      </c>
    </row>
    <row r="27" spans="1:11">
      <c r="A27" s="40">
        <v>0.95833333333333304</v>
      </c>
      <c r="B27" s="49">
        <v>694.4</v>
      </c>
      <c r="C27" s="49">
        <v>204.8</v>
      </c>
      <c r="D27" s="49">
        <v>202.4</v>
      </c>
      <c r="E27" s="49">
        <v>707.2</v>
      </c>
      <c r="F27" s="49">
        <v>100.8</v>
      </c>
      <c r="G27" s="49">
        <v>291.2</v>
      </c>
      <c r="H27" s="49">
        <v>0</v>
      </c>
      <c r="I27" s="49">
        <v>60.6</v>
      </c>
      <c r="J27" s="49">
        <v>139.19999999999999</v>
      </c>
      <c r="K27" s="67">
        <f t="shared" si="0"/>
        <v>2400.6</v>
      </c>
    </row>
    <row r="28" spans="1:11">
      <c r="A28" s="40">
        <v>1</v>
      </c>
      <c r="B28" s="49">
        <v>580.79999999999995</v>
      </c>
      <c r="C28" s="49">
        <v>179.2</v>
      </c>
      <c r="D28" s="49">
        <v>195.2</v>
      </c>
      <c r="E28" s="49">
        <v>572.79999999999995</v>
      </c>
      <c r="F28" s="49">
        <v>80</v>
      </c>
      <c r="G28" s="49">
        <v>254.4</v>
      </c>
      <c r="H28" s="49">
        <v>0</v>
      </c>
      <c r="I28" s="49">
        <v>57.6</v>
      </c>
      <c r="J28" s="77">
        <v>111.6</v>
      </c>
      <c r="K28" s="67">
        <f t="shared" si="0"/>
        <v>2031.6</v>
      </c>
    </row>
    <row r="29" spans="1:11">
      <c r="A29" s="50" t="s">
        <v>13</v>
      </c>
      <c r="B29" s="68">
        <f t="shared" ref="B29:I29" si="1">SUM(B4:B28)</f>
        <v>11844.800000000001</v>
      </c>
      <c r="C29" s="68">
        <f t="shared" si="1"/>
        <v>3843.23</v>
      </c>
      <c r="D29" s="68">
        <f t="shared" si="1"/>
        <v>4200.8000000000011</v>
      </c>
      <c r="E29" s="68">
        <f t="shared" si="1"/>
        <v>12353.6</v>
      </c>
      <c r="F29" s="68">
        <f t="shared" si="1"/>
        <v>1756.8</v>
      </c>
      <c r="G29" s="68">
        <f t="shared" si="1"/>
        <v>6729.5999999999995</v>
      </c>
      <c r="H29" s="68">
        <f t="shared" si="1"/>
        <v>0</v>
      </c>
      <c r="I29" s="68">
        <f t="shared" si="1"/>
        <v>1498.1999999999998</v>
      </c>
      <c r="J29" s="68">
        <f>SUM(J4:J28)</f>
        <v>3997.2</v>
      </c>
      <c r="K29" s="67">
        <f t="shared" si="0"/>
        <v>46224.229999999996</v>
      </c>
    </row>
    <row r="30" spans="1:11" ht="38.25">
      <c r="A30" s="25" t="s">
        <v>183</v>
      </c>
      <c r="B30" s="6">
        <f>ROUND(B29/24,3)</f>
        <v>493.53300000000002</v>
      </c>
      <c r="C30" s="6">
        <f t="shared" ref="C30:J30" si="2">ROUND(C29/24,3)</f>
        <v>160.13499999999999</v>
      </c>
      <c r="D30" s="6">
        <f t="shared" si="2"/>
        <v>175.03299999999999</v>
      </c>
      <c r="E30" s="6">
        <f t="shared" si="2"/>
        <v>514.73299999999995</v>
      </c>
      <c r="F30" s="6">
        <f t="shared" si="2"/>
        <v>73.2</v>
      </c>
      <c r="G30" s="6">
        <f t="shared" si="2"/>
        <v>280.39999999999998</v>
      </c>
      <c r="H30" s="6">
        <f t="shared" si="2"/>
        <v>0</v>
      </c>
      <c r="I30" s="6">
        <f t="shared" si="2"/>
        <v>62.424999999999997</v>
      </c>
      <c r="J30" s="6">
        <f t="shared" si="2"/>
        <v>166.55</v>
      </c>
      <c r="K30" s="68">
        <f t="shared" si="0"/>
        <v>1926.009</v>
      </c>
    </row>
    <row r="31" spans="1:11" ht="38.25">
      <c r="A31" s="25" t="s">
        <v>184</v>
      </c>
      <c r="J31" s="103"/>
      <c r="K31" s="102">
        <f>K30/1000</f>
        <v>1.9260090000000001</v>
      </c>
    </row>
    <row r="32" spans="1:11" ht="25.5" customHeight="1">
      <c r="B32" s="30" t="s">
        <v>263</v>
      </c>
    </row>
    <row r="33" spans="1:11" ht="47.25" customHeight="1">
      <c r="A33" s="6" t="s">
        <v>12</v>
      </c>
      <c r="B33" s="25" t="s">
        <v>45</v>
      </c>
      <c r="C33" s="25" t="s">
        <v>41</v>
      </c>
      <c r="D33" s="6" t="s">
        <v>42</v>
      </c>
      <c r="E33" s="25" t="s">
        <v>37</v>
      </c>
      <c r="F33" s="25" t="s">
        <v>40</v>
      </c>
      <c r="G33" s="6" t="s">
        <v>44</v>
      </c>
      <c r="H33" s="6" t="s">
        <v>43</v>
      </c>
      <c r="I33" s="6" t="s">
        <v>38</v>
      </c>
      <c r="J33" s="6" t="s">
        <v>39</v>
      </c>
      <c r="K33" s="69" t="s">
        <v>46</v>
      </c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29"/>
    </row>
    <row r="35" spans="1:11">
      <c r="A35" s="40">
        <v>0</v>
      </c>
      <c r="B35" s="49">
        <v>697.6</v>
      </c>
      <c r="C35" s="49">
        <v>204.8</v>
      </c>
      <c r="D35" s="49">
        <v>250.4</v>
      </c>
      <c r="E35" s="49">
        <v>547.20000000000005</v>
      </c>
      <c r="F35" s="49">
        <v>251.2</v>
      </c>
      <c r="G35" s="49">
        <v>246.4</v>
      </c>
      <c r="H35" s="49">
        <v>0</v>
      </c>
      <c r="I35" s="49">
        <v>46.2</v>
      </c>
      <c r="J35" s="49">
        <v>153.6</v>
      </c>
      <c r="K35" s="67">
        <f>SUM(B35:J35)</f>
        <v>2397.4</v>
      </c>
    </row>
    <row r="36" spans="1:11">
      <c r="A36" s="40">
        <v>4.1666666666666699E-2</v>
      </c>
      <c r="B36" s="49">
        <v>531.20000000000005</v>
      </c>
      <c r="C36" s="49">
        <v>169.6</v>
      </c>
      <c r="D36" s="49">
        <v>244.8</v>
      </c>
      <c r="E36" s="49">
        <v>430.4</v>
      </c>
      <c r="F36" s="49">
        <v>185.6</v>
      </c>
      <c r="G36" s="49">
        <v>228</v>
      </c>
      <c r="H36" s="49">
        <v>0</v>
      </c>
      <c r="I36" s="49">
        <v>46.2</v>
      </c>
      <c r="J36" s="49">
        <v>119.4</v>
      </c>
      <c r="K36" s="67">
        <f t="shared" ref="K36:K61" si="3">SUM(B36:J36)</f>
        <v>1955.2</v>
      </c>
    </row>
    <row r="37" spans="1:11">
      <c r="A37" s="40">
        <v>8.3333333333333301E-2</v>
      </c>
      <c r="B37" s="49">
        <v>408</v>
      </c>
      <c r="C37" s="49">
        <v>140.80000000000001</v>
      </c>
      <c r="D37" s="49">
        <v>240.8</v>
      </c>
      <c r="E37" s="49">
        <v>350.4</v>
      </c>
      <c r="F37" s="49">
        <v>150.4</v>
      </c>
      <c r="G37" s="49">
        <v>160</v>
      </c>
      <c r="H37" s="49">
        <v>0</v>
      </c>
      <c r="I37" s="49">
        <v>35.4</v>
      </c>
      <c r="J37" s="49">
        <v>109.2</v>
      </c>
      <c r="K37" s="67">
        <f t="shared" si="3"/>
        <v>1595.0000000000002</v>
      </c>
    </row>
    <row r="38" spans="1:11">
      <c r="A38" s="40">
        <v>0.125</v>
      </c>
      <c r="B38" s="49">
        <v>342.4</v>
      </c>
      <c r="C38" s="49">
        <v>116.8</v>
      </c>
      <c r="D38" s="49">
        <v>239.2</v>
      </c>
      <c r="E38" s="49">
        <v>297.60000000000002</v>
      </c>
      <c r="F38" s="49">
        <v>142.4</v>
      </c>
      <c r="G38" s="49">
        <v>147.19999999999999</v>
      </c>
      <c r="H38" s="49">
        <v>0</v>
      </c>
      <c r="I38" s="49">
        <v>32.4</v>
      </c>
      <c r="J38" s="49">
        <v>98.4</v>
      </c>
      <c r="K38" s="67">
        <f t="shared" si="3"/>
        <v>1416.4000000000003</v>
      </c>
    </row>
    <row r="39" spans="1:11">
      <c r="A39" s="40">
        <v>0.16666666666666699</v>
      </c>
      <c r="B39" s="49">
        <v>315.2</v>
      </c>
      <c r="C39" s="49">
        <v>107.2</v>
      </c>
      <c r="D39" s="49">
        <v>236.8</v>
      </c>
      <c r="E39" s="49">
        <v>286.39999999999998</v>
      </c>
      <c r="F39" s="49">
        <v>124.8</v>
      </c>
      <c r="G39" s="49">
        <v>138.4</v>
      </c>
      <c r="H39" s="49">
        <v>0</v>
      </c>
      <c r="I39" s="49">
        <v>30</v>
      </c>
      <c r="J39" s="49">
        <v>97.2</v>
      </c>
      <c r="K39" s="67">
        <f t="shared" si="3"/>
        <v>1336.0000000000002</v>
      </c>
    </row>
    <row r="40" spans="1:11">
      <c r="A40" s="40">
        <v>0.20833333333333301</v>
      </c>
      <c r="B40" s="49">
        <v>304</v>
      </c>
      <c r="C40" s="49">
        <v>105.6</v>
      </c>
      <c r="D40" s="49">
        <v>232</v>
      </c>
      <c r="E40" s="49">
        <v>281.60000000000002</v>
      </c>
      <c r="F40" s="49">
        <v>120</v>
      </c>
      <c r="G40" s="49">
        <v>133.6</v>
      </c>
      <c r="H40" s="49">
        <v>0</v>
      </c>
      <c r="I40" s="49">
        <v>28.2</v>
      </c>
      <c r="J40" s="49">
        <v>100.2</v>
      </c>
      <c r="K40" s="67">
        <f t="shared" si="3"/>
        <v>1305.2</v>
      </c>
    </row>
    <row r="41" spans="1:11" s="30" customFormat="1">
      <c r="A41" s="40">
        <v>0.25</v>
      </c>
      <c r="B41" s="49">
        <v>313.60000000000002</v>
      </c>
      <c r="C41" s="49">
        <v>105.6</v>
      </c>
      <c r="D41" s="49">
        <v>236</v>
      </c>
      <c r="E41" s="49">
        <v>280</v>
      </c>
      <c r="F41" s="49">
        <v>123.2</v>
      </c>
      <c r="G41" s="49">
        <v>131.19999999999999</v>
      </c>
      <c r="H41" s="49">
        <v>0</v>
      </c>
      <c r="I41" s="49">
        <v>28.8</v>
      </c>
      <c r="J41" s="49">
        <v>105</v>
      </c>
      <c r="K41" s="67">
        <f t="shared" si="3"/>
        <v>1323.4</v>
      </c>
    </row>
    <row r="42" spans="1:11" s="30" customFormat="1">
      <c r="A42" s="40">
        <v>0.29166666666666702</v>
      </c>
      <c r="B42" s="49">
        <v>339.2</v>
      </c>
      <c r="C42" s="49">
        <v>116.8</v>
      </c>
      <c r="D42" s="49">
        <v>232</v>
      </c>
      <c r="E42" s="49">
        <v>308.8</v>
      </c>
      <c r="F42" s="49">
        <v>132.80000000000001</v>
      </c>
      <c r="G42" s="49">
        <v>153.6</v>
      </c>
      <c r="H42" s="49">
        <v>0</v>
      </c>
      <c r="I42" s="49">
        <v>31.8</v>
      </c>
      <c r="J42" s="49">
        <v>106.2</v>
      </c>
      <c r="K42" s="67">
        <f t="shared" si="3"/>
        <v>1421.1999999999998</v>
      </c>
    </row>
    <row r="43" spans="1:11" s="30" customFormat="1">
      <c r="A43" s="46">
        <v>0.33333333333333298</v>
      </c>
      <c r="B43" s="49">
        <v>520</v>
      </c>
      <c r="C43" s="49">
        <v>214.4</v>
      </c>
      <c r="D43" s="49">
        <v>240.8</v>
      </c>
      <c r="E43" s="49">
        <v>414.4</v>
      </c>
      <c r="F43" s="49">
        <v>203.2</v>
      </c>
      <c r="G43" s="49">
        <v>179.2</v>
      </c>
      <c r="H43" s="49">
        <v>0</v>
      </c>
      <c r="I43" s="49">
        <v>36.6</v>
      </c>
      <c r="J43" s="49">
        <v>101.4</v>
      </c>
      <c r="K43" s="67">
        <f t="shared" si="3"/>
        <v>1910</v>
      </c>
    </row>
    <row r="44" spans="1:11" s="30" customFormat="1">
      <c r="A44" s="46">
        <v>0.375</v>
      </c>
      <c r="B44" s="49">
        <v>620.79999999999995</v>
      </c>
      <c r="C44" s="49">
        <v>262.39999999999998</v>
      </c>
      <c r="D44" s="49">
        <v>247.2</v>
      </c>
      <c r="E44" s="49">
        <v>574.4</v>
      </c>
      <c r="F44" s="49">
        <v>236.8</v>
      </c>
      <c r="G44" s="49">
        <v>231.2</v>
      </c>
      <c r="H44" s="49">
        <v>0</v>
      </c>
      <c r="I44" s="49">
        <v>59.4</v>
      </c>
      <c r="J44" s="49">
        <v>130.19999999999999</v>
      </c>
      <c r="K44" s="67">
        <f t="shared" si="3"/>
        <v>2362.3999999999996</v>
      </c>
    </row>
    <row r="45" spans="1:11">
      <c r="A45" s="46">
        <v>0.41666666666666702</v>
      </c>
      <c r="B45" s="49">
        <v>601.6</v>
      </c>
      <c r="C45" s="49">
        <v>259.2</v>
      </c>
      <c r="D45" s="49">
        <v>260.8</v>
      </c>
      <c r="E45" s="49">
        <v>512</v>
      </c>
      <c r="F45" s="49">
        <v>243.2</v>
      </c>
      <c r="G45" s="49">
        <v>261.60000000000002</v>
      </c>
      <c r="H45" s="49">
        <v>0</v>
      </c>
      <c r="I45" s="49">
        <v>61.8</v>
      </c>
      <c r="J45" s="49">
        <v>191.4</v>
      </c>
      <c r="K45" s="67">
        <f t="shared" si="3"/>
        <v>2391.6000000000004</v>
      </c>
    </row>
    <row r="46" spans="1:11">
      <c r="A46" s="46">
        <v>0.45833333333333298</v>
      </c>
      <c r="B46" s="49">
        <v>620.79999999999995</v>
      </c>
      <c r="C46" s="49">
        <v>278.39999999999998</v>
      </c>
      <c r="D46" s="49">
        <v>260.8</v>
      </c>
      <c r="E46" s="49">
        <v>524.79999999999995</v>
      </c>
      <c r="F46" s="49">
        <v>251.2</v>
      </c>
      <c r="G46" s="49">
        <v>296.8</v>
      </c>
      <c r="H46" s="49">
        <v>0</v>
      </c>
      <c r="I46" s="49">
        <v>66.599999999999994</v>
      </c>
      <c r="J46" s="49">
        <v>223.8</v>
      </c>
      <c r="K46" s="67">
        <f t="shared" si="3"/>
        <v>2523.2000000000003</v>
      </c>
    </row>
    <row r="47" spans="1:11">
      <c r="A47" s="40">
        <v>0.5</v>
      </c>
      <c r="B47" s="49">
        <v>627.20000000000005</v>
      </c>
      <c r="C47" s="49">
        <v>275.2</v>
      </c>
      <c r="D47" s="49">
        <v>249.6</v>
      </c>
      <c r="E47" s="49">
        <v>502.4</v>
      </c>
      <c r="F47" s="49">
        <v>235.2</v>
      </c>
      <c r="G47" s="49">
        <v>308</v>
      </c>
      <c r="H47" s="49">
        <v>0</v>
      </c>
      <c r="I47" s="49">
        <v>55.2</v>
      </c>
      <c r="J47" s="49">
        <v>241.8</v>
      </c>
      <c r="K47" s="67">
        <f t="shared" si="3"/>
        <v>2494.6000000000004</v>
      </c>
    </row>
    <row r="48" spans="1:11">
      <c r="A48" s="40">
        <v>0.54166666666666696</v>
      </c>
      <c r="B48" s="77">
        <v>625.6</v>
      </c>
      <c r="C48" s="49">
        <v>228.8</v>
      </c>
      <c r="D48" s="49">
        <v>263.2</v>
      </c>
      <c r="E48" s="49">
        <v>520</v>
      </c>
      <c r="F48" s="49">
        <v>217.6</v>
      </c>
      <c r="G48" s="49">
        <v>304.8</v>
      </c>
      <c r="H48" s="49">
        <v>0</v>
      </c>
      <c r="I48" s="49">
        <v>72.599999999999994</v>
      </c>
      <c r="J48" s="49">
        <v>249</v>
      </c>
      <c r="K48" s="67">
        <f t="shared" si="3"/>
        <v>2481.6</v>
      </c>
    </row>
    <row r="49" spans="1:11" s="31" customFormat="1">
      <c r="A49" s="40">
        <v>0.58333333333333304</v>
      </c>
      <c r="B49" s="49">
        <v>651.20000000000005</v>
      </c>
      <c r="C49" s="49">
        <v>235.2</v>
      </c>
      <c r="D49" s="49">
        <v>262.39999999999998</v>
      </c>
      <c r="E49" s="49">
        <v>483.2</v>
      </c>
      <c r="F49" s="49">
        <v>219.2</v>
      </c>
      <c r="G49" s="49">
        <v>300</v>
      </c>
      <c r="H49" s="49">
        <v>0</v>
      </c>
      <c r="I49" s="49">
        <v>63.6</v>
      </c>
      <c r="J49" s="49">
        <v>238.2</v>
      </c>
      <c r="K49" s="67">
        <f t="shared" si="3"/>
        <v>2453</v>
      </c>
    </row>
    <row r="50" spans="1:11" s="31" customFormat="1">
      <c r="A50" s="40">
        <v>0.625</v>
      </c>
      <c r="B50" s="49">
        <v>601.6</v>
      </c>
      <c r="C50" s="49">
        <v>232</v>
      </c>
      <c r="D50" s="49">
        <v>263.2</v>
      </c>
      <c r="E50" s="49">
        <v>484.8</v>
      </c>
      <c r="F50" s="49">
        <v>227.2</v>
      </c>
      <c r="G50" s="49">
        <v>298.39999999999998</v>
      </c>
      <c r="H50" s="49">
        <v>0</v>
      </c>
      <c r="I50" s="49">
        <v>65.400000000000006</v>
      </c>
      <c r="J50" s="49">
        <v>233.4</v>
      </c>
      <c r="K50" s="67">
        <f t="shared" si="3"/>
        <v>2406</v>
      </c>
    </row>
    <row r="51" spans="1:11" s="30" customFormat="1">
      <c r="A51" s="40">
        <v>0.66666666666666696</v>
      </c>
      <c r="B51" s="49">
        <v>592</v>
      </c>
      <c r="C51" s="49">
        <v>228.8</v>
      </c>
      <c r="D51" s="49">
        <v>256</v>
      </c>
      <c r="E51" s="49">
        <v>481.6</v>
      </c>
      <c r="F51" s="49">
        <v>214.4</v>
      </c>
      <c r="G51" s="49">
        <v>301.60000000000002</v>
      </c>
      <c r="H51" s="49">
        <v>0</v>
      </c>
      <c r="I51" s="49">
        <v>63</v>
      </c>
      <c r="J51" s="49">
        <v>234.6</v>
      </c>
      <c r="K51" s="67">
        <f t="shared" si="3"/>
        <v>2372</v>
      </c>
    </row>
    <row r="52" spans="1:11" s="30" customFormat="1">
      <c r="A52" s="40">
        <v>0.70833333333333304</v>
      </c>
      <c r="B52" s="49">
        <v>592</v>
      </c>
      <c r="C52" s="49">
        <v>224</v>
      </c>
      <c r="D52" s="49">
        <v>273.60000000000002</v>
      </c>
      <c r="E52" s="49">
        <v>550.4</v>
      </c>
      <c r="F52" s="49">
        <v>230.4</v>
      </c>
      <c r="G52" s="49">
        <v>326.39999999999998</v>
      </c>
      <c r="H52" s="49">
        <v>0</v>
      </c>
      <c r="I52" s="49">
        <v>56.4</v>
      </c>
      <c r="J52" s="49">
        <v>225.6</v>
      </c>
      <c r="K52" s="67">
        <f t="shared" si="3"/>
        <v>2478.8000000000002</v>
      </c>
    </row>
    <row r="53" spans="1:11" s="30" customFormat="1">
      <c r="A53" s="46">
        <v>0.75</v>
      </c>
      <c r="B53" s="49">
        <v>691.2</v>
      </c>
      <c r="C53" s="49">
        <v>254.4</v>
      </c>
      <c r="D53" s="49">
        <v>316</v>
      </c>
      <c r="E53" s="49">
        <v>680</v>
      </c>
      <c r="F53" s="49">
        <v>304</v>
      </c>
      <c r="G53" s="49">
        <v>352</v>
      </c>
      <c r="H53" s="49">
        <v>0</v>
      </c>
      <c r="I53" s="49">
        <v>68.400000000000006</v>
      </c>
      <c r="J53" s="49">
        <v>232.2</v>
      </c>
      <c r="K53" s="67">
        <f>SUM(B53:J53)</f>
        <v>2898.2</v>
      </c>
    </row>
    <row r="54" spans="1:11" s="30" customFormat="1">
      <c r="A54" s="46">
        <v>0.79166666666666696</v>
      </c>
      <c r="B54" s="49">
        <v>776</v>
      </c>
      <c r="C54" s="49">
        <v>272</v>
      </c>
      <c r="D54" s="49">
        <v>305.60000000000002</v>
      </c>
      <c r="E54" s="49">
        <v>787.2</v>
      </c>
      <c r="F54" s="49">
        <v>344</v>
      </c>
      <c r="G54" s="49">
        <v>375.2</v>
      </c>
      <c r="H54" s="49">
        <v>0</v>
      </c>
      <c r="I54" s="49">
        <v>64.2</v>
      </c>
      <c r="J54" s="49">
        <v>222</v>
      </c>
      <c r="K54" s="67">
        <f t="shared" si="3"/>
        <v>3146.2</v>
      </c>
    </row>
    <row r="55" spans="1:11">
      <c r="A55" s="46">
        <v>0.83333333333333304</v>
      </c>
      <c r="B55" s="49">
        <v>812.8</v>
      </c>
      <c r="C55" s="49">
        <v>276.8</v>
      </c>
      <c r="D55" s="49">
        <v>298.39999999999998</v>
      </c>
      <c r="E55" s="49">
        <v>800</v>
      </c>
      <c r="F55" s="49">
        <v>372.8</v>
      </c>
      <c r="G55" s="49">
        <v>367.2</v>
      </c>
      <c r="H55" s="49">
        <v>0</v>
      </c>
      <c r="I55" s="49">
        <v>68.400000000000006</v>
      </c>
      <c r="J55" s="49">
        <v>200.4</v>
      </c>
      <c r="K55" s="67">
        <f t="shared" si="3"/>
        <v>3196.8</v>
      </c>
    </row>
    <row r="56" spans="1:11">
      <c r="A56" s="46">
        <v>0.875</v>
      </c>
      <c r="B56" s="49">
        <v>840</v>
      </c>
      <c r="C56" s="49">
        <v>249.6</v>
      </c>
      <c r="D56" s="49">
        <v>296</v>
      </c>
      <c r="E56" s="49">
        <v>769.6</v>
      </c>
      <c r="F56" s="49">
        <v>364.8</v>
      </c>
      <c r="G56" s="49">
        <v>378.4</v>
      </c>
      <c r="H56" s="49">
        <v>0</v>
      </c>
      <c r="I56" s="49">
        <v>68.400000000000006</v>
      </c>
      <c r="J56" s="49">
        <v>181.8</v>
      </c>
      <c r="K56" s="67">
        <f t="shared" si="3"/>
        <v>3148.6000000000004</v>
      </c>
    </row>
    <row r="57" spans="1:11">
      <c r="A57" s="40">
        <v>0.91666666666666696</v>
      </c>
      <c r="B57" s="49">
        <v>838.4</v>
      </c>
      <c r="C57" s="49">
        <v>270.39999999999998</v>
      </c>
      <c r="D57" s="49">
        <v>271.2</v>
      </c>
      <c r="E57" s="49">
        <v>758.4</v>
      </c>
      <c r="F57" s="49">
        <v>331.2</v>
      </c>
      <c r="G57" s="49">
        <v>358.4</v>
      </c>
      <c r="H57" s="49">
        <v>0</v>
      </c>
      <c r="I57" s="49">
        <v>55.8</v>
      </c>
      <c r="J57" s="49">
        <v>154.80000000000001</v>
      </c>
      <c r="K57" s="67">
        <f t="shared" si="3"/>
        <v>3038.6000000000004</v>
      </c>
    </row>
    <row r="58" spans="1:11">
      <c r="A58" s="40">
        <v>0.95833333333333304</v>
      </c>
      <c r="B58" s="49">
        <v>774.4</v>
      </c>
      <c r="C58" s="49">
        <v>252.8</v>
      </c>
      <c r="D58" s="49">
        <v>254.4</v>
      </c>
      <c r="E58" s="49">
        <v>696</v>
      </c>
      <c r="F58" s="49">
        <v>288</v>
      </c>
      <c r="G58" s="49">
        <v>312</v>
      </c>
      <c r="H58" s="49">
        <v>0</v>
      </c>
      <c r="I58" s="49">
        <v>53.4</v>
      </c>
      <c r="J58" s="49">
        <v>152.4</v>
      </c>
      <c r="K58" s="67">
        <f t="shared" si="3"/>
        <v>2783.4000000000005</v>
      </c>
    </row>
    <row r="59" spans="1:11">
      <c r="A59" s="40">
        <v>1</v>
      </c>
      <c r="B59" s="49">
        <v>676.8</v>
      </c>
      <c r="C59" s="49">
        <v>206.4</v>
      </c>
      <c r="D59" s="49">
        <v>255.2</v>
      </c>
      <c r="E59" s="49">
        <v>552</v>
      </c>
      <c r="F59" s="49">
        <v>257.60000000000002</v>
      </c>
      <c r="G59" s="49">
        <v>255.2</v>
      </c>
      <c r="H59" s="49">
        <v>0</v>
      </c>
      <c r="I59" s="77">
        <v>49.2</v>
      </c>
      <c r="J59" s="49">
        <v>148.80000000000001</v>
      </c>
      <c r="K59" s="67">
        <f t="shared" si="3"/>
        <v>2401.1999999999998</v>
      </c>
    </row>
    <row r="60" spans="1:11">
      <c r="A60" s="50" t="s">
        <v>13</v>
      </c>
      <c r="B60" s="68">
        <f t="shared" ref="B60:J60" si="4">SUM(B35:B59)</f>
        <v>14713.599999999999</v>
      </c>
      <c r="C60" s="68">
        <f t="shared" si="4"/>
        <v>5288</v>
      </c>
      <c r="D60" s="68">
        <f t="shared" si="4"/>
        <v>6486.4</v>
      </c>
      <c r="E60" s="68">
        <f t="shared" si="4"/>
        <v>12873.600000000002</v>
      </c>
      <c r="F60" s="68">
        <f t="shared" si="4"/>
        <v>5771.2</v>
      </c>
      <c r="G60" s="68">
        <f t="shared" si="4"/>
        <v>6544.7999999999993</v>
      </c>
      <c r="H60" s="68">
        <f t="shared" si="4"/>
        <v>0</v>
      </c>
      <c r="I60" s="68">
        <f t="shared" si="4"/>
        <v>1307.4000000000003</v>
      </c>
      <c r="J60" s="68">
        <f t="shared" si="4"/>
        <v>4251</v>
      </c>
      <c r="K60" s="67">
        <f t="shared" si="3"/>
        <v>57236.000000000007</v>
      </c>
    </row>
    <row r="61" spans="1:11" ht="38.25">
      <c r="A61" s="25" t="s">
        <v>183</v>
      </c>
      <c r="B61" s="6">
        <f t="shared" ref="B61:J61" si="5">ROUND(B60/24,3)</f>
        <v>613.06700000000001</v>
      </c>
      <c r="C61" s="6">
        <f t="shared" si="5"/>
        <v>220.333</v>
      </c>
      <c r="D61" s="6">
        <f t="shared" si="5"/>
        <v>270.267</v>
      </c>
      <c r="E61" s="6">
        <f t="shared" si="5"/>
        <v>536.4</v>
      </c>
      <c r="F61" s="6">
        <f t="shared" si="5"/>
        <v>240.46700000000001</v>
      </c>
      <c r="G61" s="6">
        <f t="shared" si="5"/>
        <v>272.7</v>
      </c>
      <c r="H61" s="6">
        <f t="shared" si="5"/>
        <v>0</v>
      </c>
      <c r="I61" s="6">
        <f t="shared" si="5"/>
        <v>54.475000000000001</v>
      </c>
      <c r="J61" s="6">
        <f t="shared" si="5"/>
        <v>177.125</v>
      </c>
      <c r="K61" s="68">
        <f t="shared" si="3"/>
        <v>2384.8339999999998</v>
      </c>
    </row>
    <row r="62" spans="1:11" ht="38.25">
      <c r="A62" s="25" t="s">
        <v>184</v>
      </c>
      <c r="K62" s="113">
        <f>K61/1000</f>
        <v>2.3848339999999997</v>
      </c>
    </row>
  </sheetData>
  <phoneticPr fontId="8" type="noConversion"/>
  <printOptions gridLines="1"/>
  <pageMargins left="0.2" right="0.14000000000000001" top="0.75" bottom="0.75" header="0.38" footer="0.3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topLeftCell="A40" workbookViewId="0">
      <selection activeCell="K64" sqref="K64"/>
    </sheetView>
  </sheetViews>
  <sheetFormatPr defaultRowHeight="12.75"/>
  <cols>
    <col min="1" max="1" width="9.85546875" customWidth="1"/>
    <col min="2" max="2" width="15.42578125" customWidth="1"/>
    <col min="3" max="3" width="13.140625" customWidth="1"/>
    <col min="4" max="6" width="14.7109375" customWidth="1"/>
    <col min="7" max="9" width="11.85546875" customWidth="1"/>
    <col min="10" max="10" width="12.28515625" customWidth="1"/>
    <col min="11" max="11" width="14.5703125" customWidth="1"/>
    <col min="12" max="12" width="0" hidden="1" customWidth="1"/>
  </cols>
  <sheetData>
    <row r="1" spans="1:11" ht="27" customHeight="1">
      <c r="B1" s="30" t="s">
        <v>264</v>
      </c>
    </row>
    <row r="2" spans="1:11" ht="47.25" customHeight="1">
      <c r="A2" s="6" t="s">
        <v>12</v>
      </c>
      <c r="B2" s="25" t="s">
        <v>272</v>
      </c>
      <c r="C2" s="25" t="s">
        <v>47</v>
      </c>
      <c r="D2" s="25" t="s">
        <v>48</v>
      </c>
      <c r="E2" s="25" t="s">
        <v>173</v>
      </c>
      <c r="F2" s="25" t="s">
        <v>174</v>
      </c>
      <c r="G2" s="25" t="s">
        <v>49</v>
      </c>
      <c r="H2" s="25" t="s">
        <v>50</v>
      </c>
      <c r="I2" s="25" t="s">
        <v>51</v>
      </c>
      <c r="J2" s="25" t="s">
        <v>52</v>
      </c>
      <c r="K2" s="69" t="s">
        <v>57</v>
      </c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29"/>
    </row>
    <row r="4" spans="1:11">
      <c r="A4" s="40">
        <v>0</v>
      </c>
      <c r="B4" s="49">
        <v>1002</v>
      </c>
      <c r="C4" s="49">
        <v>0</v>
      </c>
      <c r="D4" s="49">
        <v>483.2</v>
      </c>
      <c r="E4" s="49">
        <v>70</v>
      </c>
      <c r="F4" s="49">
        <v>132</v>
      </c>
      <c r="G4" s="49">
        <v>0</v>
      </c>
      <c r="H4" s="49">
        <v>6.4</v>
      </c>
      <c r="I4" s="49">
        <v>6.4</v>
      </c>
      <c r="J4" s="49">
        <v>22.4</v>
      </c>
      <c r="K4" s="67">
        <f t="shared" ref="K4:K30" si="0">SUM(B4:J4)</f>
        <v>1722.4000000000003</v>
      </c>
    </row>
    <row r="5" spans="1:11">
      <c r="A5" s="40">
        <v>4.1666666666666699E-2</v>
      </c>
      <c r="B5" s="49">
        <v>799</v>
      </c>
      <c r="C5" s="49">
        <v>0</v>
      </c>
      <c r="D5" s="49">
        <v>457.6</v>
      </c>
      <c r="E5" s="49">
        <v>51</v>
      </c>
      <c r="F5" s="59">
        <v>165.75</v>
      </c>
      <c r="G5" s="49">
        <v>0</v>
      </c>
      <c r="H5" s="49">
        <v>6.4</v>
      </c>
      <c r="I5" s="49">
        <v>6.8</v>
      </c>
      <c r="J5" s="49">
        <v>22.6</v>
      </c>
      <c r="K5" s="67">
        <f t="shared" si="0"/>
        <v>1509.1499999999999</v>
      </c>
    </row>
    <row r="6" spans="1:11">
      <c r="A6" s="40">
        <v>8.3333333333333301E-2</v>
      </c>
      <c r="B6" s="49">
        <v>595</v>
      </c>
      <c r="C6" s="49">
        <v>0</v>
      </c>
      <c r="D6" s="49">
        <v>411.2</v>
      </c>
      <c r="E6" s="49">
        <v>38.5</v>
      </c>
      <c r="F6" s="59">
        <v>168.25</v>
      </c>
      <c r="G6" s="49">
        <v>0</v>
      </c>
      <c r="H6" s="49">
        <v>6.6</v>
      </c>
      <c r="I6" s="49">
        <v>6.4</v>
      </c>
      <c r="J6" s="49">
        <v>22</v>
      </c>
      <c r="K6" s="67">
        <f t="shared" si="0"/>
        <v>1247.95</v>
      </c>
    </row>
    <row r="7" spans="1:11">
      <c r="A7" s="40">
        <v>0.125</v>
      </c>
      <c r="B7" s="49">
        <v>496</v>
      </c>
      <c r="C7" s="49">
        <v>0</v>
      </c>
      <c r="D7" s="49">
        <v>398.4</v>
      </c>
      <c r="E7" s="49">
        <v>37</v>
      </c>
      <c r="F7" s="59">
        <v>168.5</v>
      </c>
      <c r="G7" s="49">
        <v>0</v>
      </c>
      <c r="H7" s="49">
        <v>6.4</v>
      </c>
      <c r="I7" s="49">
        <v>6.6</v>
      </c>
      <c r="J7" s="49">
        <v>21.8</v>
      </c>
      <c r="K7" s="67">
        <f t="shared" si="0"/>
        <v>1134.7</v>
      </c>
    </row>
    <row r="8" spans="1:11">
      <c r="A8" s="40">
        <v>0.16666666666666699</v>
      </c>
      <c r="B8" s="49">
        <v>451</v>
      </c>
      <c r="C8" s="49">
        <v>0</v>
      </c>
      <c r="D8" s="49">
        <v>396.8</v>
      </c>
      <c r="E8" s="49">
        <v>33</v>
      </c>
      <c r="F8" s="59">
        <v>168.25</v>
      </c>
      <c r="G8" s="49">
        <v>0</v>
      </c>
      <c r="H8" s="49">
        <v>10.4</v>
      </c>
      <c r="I8" s="49">
        <v>6.6</v>
      </c>
      <c r="J8" s="49">
        <v>22.6</v>
      </c>
      <c r="K8" s="67">
        <f t="shared" si="0"/>
        <v>1088.6499999999999</v>
      </c>
    </row>
    <row r="9" spans="1:11">
      <c r="A9" s="40">
        <v>0.20833333333333301</v>
      </c>
      <c r="B9" s="49">
        <v>417</v>
      </c>
      <c r="C9" s="49">
        <v>0</v>
      </c>
      <c r="D9" s="49">
        <v>396.8</v>
      </c>
      <c r="E9" s="49">
        <v>32</v>
      </c>
      <c r="F9" s="59">
        <v>168</v>
      </c>
      <c r="G9" s="49">
        <v>0</v>
      </c>
      <c r="H9" s="49">
        <v>6.4</v>
      </c>
      <c r="I9" s="49">
        <v>6.6</v>
      </c>
      <c r="J9" s="49">
        <v>22.4</v>
      </c>
      <c r="K9" s="67">
        <f t="shared" si="0"/>
        <v>1049.2</v>
      </c>
    </row>
    <row r="10" spans="1:11" s="30" customFormat="1">
      <c r="A10" s="40">
        <v>0.25</v>
      </c>
      <c r="B10" s="49">
        <v>399</v>
      </c>
      <c r="C10" s="49">
        <v>0</v>
      </c>
      <c r="D10" s="49">
        <v>393.6</v>
      </c>
      <c r="E10" s="49">
        <v>27</v>
      </c>
      <c r="F10" s="59">
        <v>157.75</v>
      </c>
      <c r="G10" s="49">
        <v>0</v>
      </c>
      <c r="H10" s="49">
        <v>6.2</v>
      </c>
      <c r="I10" s="49">
        <v>6.8</v>
      </c>
      <c r="J10" s="49">
        <v>22.8</v>
      </c>
      <c r="K10" s="67">
        <f t="shared" si="0"/>
        <v>1013.15</v>
      </c>
    </row>
    <row r="11" spans="1:11" s="30" customFormat="1">
      <c r="A11" s="40">
        <v>0.29166666666666702</v>
      </c>
      <c r="B11" s="49">
        <v>435</v>
      </c>
      <c r="C11" s="49">
        <v>0</v>
      </c>
      <c r="D11" s="49">
        <v>398.4</v>
      </c>
      <c r="E11" s="49">
        <v>33</v>
      </c>
      <c r="F11" s="59">
        <v>165.5</v>
      </c>
      <c r="G11" s="49">
        <v>0</v>
      </c>
      <c r="H11" s="49">
        <v>6.2</v>
      </c>
      <c r="I11" s="49">
        <v>7.8</v>
      </c>
      <c r="J11" s="49">
        <v>23.8</v>
      </c>
      <c r="K11" s="67">
        <f t="shared" si="0"/>
        <v>1069.7</v>
      </c>
    </row>
    <row r="12" spans="1:11" s="30" customFormat="1">
      <c r="A12" s="46">
        <v>0.33333333333333298</v>
      </c>
      <c r="B12" s="47">
        <v>565</v>
      </c>
      <c r="C12" s="49">
        <v>0</v>
      </c>
      <c r="D12" s="47">
        <v>414.4</v>
      </c>
      <c r="E12" s="47">
        <v>36</v>
      </c>
      <c r="F12" s="97">
        <v>162.75</v>
      </c>
      <c r="G12" s="49">
        <v>0</v>
      </c>
      <c r="H12" s="47">
        <v>13</v>
      </c>
      <c r="I12" s="47">
        <v>10.6</v>
      </c>
      <c r="J12" s="47">
        <v>26.4</v>
      </c>
      <c r="K12" s="47">
        <f t="shared" si="0"/>
        <v>1228.1500000000001</v>
      </c>
    </row>
    <row r="13" spans="1:11" s="30" customFormat="1">
      <c r="A13" s="46">
        <v>0.375</v>
      </c>
      <c r="B13" s="47">
        <v>830</v>
      </c>
      <c r="C13" s="49">
        <v>0</v>
      </c>
      <c r="D13" s="47">
        <v>427.2</v>
      </c>
      <c r="E13" s="47">
        <v>67</v>
      </c>
      <c r="F13" s="97">
        <v>165.5</v>
      </c>
      <c r="G13" s="49">
        <v>0</v>
      </c>
      <c r="H13" s="47">
        <v>14.8</v>
      </c>
      <c r="I13" s="47">
        <v>13.8</v>
      </c>
      <c r="J13" s="47">
        <v>34.4</v>
      </c>
      <c r="K13" s="47">
        <f t="shared" si="0"/>
        <v>1552.7</v>
      </c>
    </row>
    <row r="14" spans="1:11">
      <c r="A14" s="46">
        <v>0.41666666666666702</v>
      </c>
      <c r="B14" s="47">
        <v>794</v>
      </c>
      <c r="C14" s="49">
        <v>0</v>
      </c>
      <c r="D14" s="47">
        <v>425.6</v>
      </c>
      <c r="E14" s="47">
        <v>63.5</v>
      </c>
      <c r="F14" s="97">
        <v>190.25</v>
      </c>
      <c r="G14" s="49">
        <v>0</v>
      </c>
      <c r="H14" s="47">
        <v>14</v>
      </c>
      <c r="I14" s="47">
        <v>18.399999999999999</v>
      </c>
      <c r="J14" s="47">
        <v>40.4</v>
      </c>
      <c r="K14" s="47">
        <f t="shared" si="0"/>
        <v>1546.15</v>
      </c>
    </row>
    <row r="15" spans="1:11">
      <c r="A15" s="46">
        <v>0.45833333333333298</v>
      </c>
      <c r="B15" s="47">
        <v>833</v>
      </c>
      <c r="C15" s="49">
        <v>0</v>
      </c>
      <c r="D15" s="47">
        <v>428.8</v>
      </c>
      <c r="E15" s="47">
        <v>59.5</v>
      </c>
      <c r="F15" s="97">
        <v>151.75</v>
      </c>
      <c r="G15" s="49">
        <v>0</v>
      </c>
      <c r="H15" s="47">
        <v>14.2</v>
      </c>
      <c r="I15" s="47">
        <v>8.6</v>
      </c>
      <c r="J15" s="47">
        <v>32.4</v>
      </c>
      <c r="K15" s="47">
        <f t="shared" si="0"/>
        <v>1528.25</v>
      </c>
    </row>
    <row r="16" spans="1:11">
      <c r="A16" s="40">
        <v>0.5</v>
      </c>
      <c r="B16" s="49">
        <v>875</v>
      </c>
      <c r="C16" s="49">
        <v>0</v>
      </c>
      <c r="D16" s="49">
        <v>425.6</v>
      </c>
      <c r="E16" s="49">
        <v>58.5</v>
      </c>
      <c r="F16" s="59">
        <v>176.75</v>
      </c>
      <c r="G16" s="49">
        <v>0</v>
      </c>
      <c r="H16" s="49">
        <v>16.600000000000001</v>
      </c>
      <c r="I16" s="49">
        <v>17.2</v>
      </c>
      <c r="J16" s="49">
        <v>37.4</v>
      </c>
      <c r="K16" s="67">
        <f t="shared" si="0"/>
        <v>1607.05</v>
      </c>
    </row>
    <row r="17" spans="1:12">
      <c r="A17" s="40">
        <v>0.54166666666666696</v>
      </c>
      <c r="B17" s="49">
        <v>842</v>
      </c>
      <c r="C17" s="49">
        <v>0</v>
      </c>
      <c r="D17" s="49">
        <v>440</v>
      </c>
      <c r="E17" s="49">
        <v>51.5</v>
      </c>
      <c r="F17" s="59">
        <v>185.5</v>
      </c>
      <c r="G17" s="49">
        <v>0</v>
      </c>
      <c r="H17" s="49">
        <v>11</v>
      </c>
      <c r="I17" s="49">
        <v>19.2</v>
      </c>
      <c r="J17" s="49">
        <v>40.4</v>
      </c>
      <c r="K17" s="67">
        <f t="shared" si="0"/>
        <v>1589.6000000000001</v>
      </c>
    </row>
    <row r="18" spans="1:12" s="31" customFormat="1">
      <c r="A18" s="40">
        <v>0.58333333333333304</v>
      </c>
      <c r="B18" s="49">
        <v>813</v>
      </c>
      <c r="C18" s="49">
        <v>0</v>
      </c>
      <c r="D18" s="49">
        <v>384</v>
      </c>
      <c r="E18" s="49">
        <v>50.5</v>
      </c>
      <c r="F18" s="59">
        <v>57.25</v>
      </c>
      <c r="G18" s="49">
        <v>0</v>
      </c>
      <c r="H18" s="49">
        <v>16.399999999999999</v>
      </c>
      <c r="I18" s="49">
        <v>8.1999999999999993</v>
      </c>
      <c r="J18" s="49">
        <v>35.6</v>
      </c>
      <c r="K18" s="67">
        <f t="shared" si="0"/>
        <v>1364.95</v>
      </c>
    </row>
    <row r="19" spans="1:12" s="31" customFormat="1">
      <c r="A19" s="40">
        <v>0.625</v>
      </c>
      <c r="B19" s="49">
        <v>824</v>
      </c>
      <c r="C19" s="49">
        <v>0</v>
      </c>
      <c r="D19" s="49">
        <v>419.2</v>
      </c>
      <c r="E19" s="49">
        <v>45.5</v>
      </c>
      <c r="F19" s="59">
        <v>178.75</v>
      </c>
      <c r="G19" s="49">
        <v>0</v>
      </c>
      <c r="H19" s="49">
        <v>15.2</v>
      </c>
      <c r="I19" s="49">
        <v>8.6</v>
      </c>
      <c r="J19" s="49">
        <v>31</v>
      </c>
      <c r="K19" s="67">
        <f t="shared" si="0"/>
        <v>1522.25</v>
      </c>
    </row>
    <row r="20" spans="1:12" s="30" customFormat="1">
      <c r="A20" s="40">
        <v>0.66666666666666696</v>
      </c>
      <c r="B20" s="49">
        <v>799</v>
      </c>
      <c r="C20" s="49">
        <v>0</v>
      </c>
      <c r="D20" s="49">
        <v>424</v>
      </c>
      <c r="E20" s="49">
        <v>49</v>
      </c>
      <c r="F20" s="59">
        <v>184.25</v>
      </c>
      <c r="G20" s="49">
        <v>0</v>
      </c>
      <c r="H20" s="49">
        <v>11.6</v>
      </c>
      <c r="I20" s="49">
        <v>8.1999999999999993</v>
      </c>
      <c r="J20" s="49">
        <v>23.4</v>
      </c>
      <c r="K20" s="67">
        <f t="shared" si="0"/>
        <v>1499.45</v>
      </c>
    </row>
    <row r="21" spans="1:12" s="30" customFormat="1">
      <c r="A21" s="40">
        <v>0.70833333333333304</v>
      </c>
      <c r="B21" s="49">
        <v>846</v>
      </c>
      <c r="C21" s="49">
        <v>0</v>
      </c>
      <c r="D21" s="49">
        <v>417.6</v>
      </c>
      <c r="E21" s="49">
        <v>52.5</v>
      </c>
      <c r="F21" s="59">
        <v>176.25</v>
      </c>
      <c r="G21" s="49">
        <v>0</v>
      </c>
      <c r="H21" s="49">
        <v>6.4</v>
      </c>
      <c r="I21" s="49">
        <v>7.2</v>
      </c>
      <c r="J21" s="49">
        <v>22.6</v>
      </c>
      <c r="K21" s="67">
        <f t="shared" si="0"/>
        <v>1528.55</v>
      </c>
    </row>
    <row r="22" spans="1:12" s="30" customFormat="1">
      <c r="A22" s="46">
        <v>0.75</v>
      </c>
      <c r="B22" s="47">
        <v>958</v>
      </c>
      <c r="C22" s="49">
        <v>0</v>
      </c>
      <c r="D22" s="47">
        <v>454.4</v>
      </c>
      <c r="E22" s="47">
        <v>60</v>
      </c>
      <c r="F22" s="97">
        <v>202.75</v>
      </c>
      <c r="G22" s="49">
        <v>0</v>
      </c>
      <c r="H22" s="47">
        <v>6.2</v>
      </c>
      <c r="I22" s="47">
        <v>7.2</v>
      </c>
      <c r="J22" s="47">
        <v>22.6</v>
      </c>
      <c r="K22" s="47">
        <f t="shared" si="0"/>
        <v>1711.15</v>
      </c>
    </row>
    <row r="23" spans="1:12" s="30" customFormat="1">
      <c r="A23" s="46">
        <v>0.79166666666666696</v>
      </c>
      <c r="B23" s="47">
        <v>1044</v>
      </c>
      <c r="C23" s="49">
        <v>0</v>
      </c>
      <c r="D23" s="47">
        <v>428.8</v>
      </c>
      <c r="E23" s="47">
        <v>60</v>
      </c>
      <c r="F23" s="97">
        <v>199.5</v>
      </c>
      <c r="G23" s="49">
        <v>0</v>
      </c>
      <c r="H23" s="47">
        <v>6.4</v>
      </c>
      <c r="I23" s="47">
        <v>7.4</v>
      </c>
      <c r="J23" s="47">
        <v>23.2</v>
      </c>
      <c r="K23" s="47">
        <f t="shared" si="0"/>
        <v>1769.3000000000002</v>
      </c>
    </row>
    <row r="24" spans="1:12">
      <c r="A24" s="46">
        <v>0.83333333333333304</v>
      </c>
      <c r="B24" s="47">
        <v>1133</v>
      </c>
      <c r="C24" s="49">
        <v>0</v>
      </c>
      <c r="D24" s="47">
        <v>403.2</v>
      </c>
      <c r="E24" s="47">
        <v>66.5</v>
      </c>
      <c r="F24" s="97">
        <v>214</v>
      </c>
      <c r="G24" s="49">
        <v>0</v>
      </c>
      <c r="H24" s="47">
        <v>9.8000000000000007</v>
      </c>
      <c r="I24" s="47">
        <v>7.2</v>
      </c>
      <c r="J24" s="47">
        <v>22.6</v>
      </c>
      <c r="K24" s="47">
        <f t="shared" si="0"/>
        <v>1856.3</v>
      </c>
    </row>
    <row r="25" spans="1:12">
      <c r="A25" s="46">
        <v>0.875</v>
      </c>
      <c r="B25" s="47">
        <v>1166</v>
      </c>
      <c r="C25" s="49">
        <v>0</v>
      </c>
      <c r="D25" s="47">
        <v>404.8</v>
      </c>
      <c r="E25" s="47">
        <v>75.5</v>
      </c>
      <c r="F25" s="97">
        <v>203.5</v>
      </c>
      <c r="G25" s="49">
        <v>0</v>
      </c>
      <c r="H25" s="47">
        <v>6.2</v>
      </c>
      <c r="I25" s="47">
        <v>7.2</v>
      </c>
      <c r="J25" s="47">
        <v>20.2</v>
      </c>
      <c r="K25" s="47">
        <f t="shared" si="0"/>
        <v>1883.4</v>
      </c>
    </row>
    <row r="26" spans="1:12">
      <c r="A26" s="40">
        <v>0.91666666666666696</v>
      </c>
      <c r="B26" s="49">
        <v>1208</v>
      </c>
      <c r="C26" s="49">
        <v>0</v>
      </c>
      <c r="D26" s="49">
        <v>409.6</v>
      </c>
      <c r="E26" s="49">
        <v>77.5</v>
      </c>
      <c r="F26" s="59">
        <v>153.5</v>
      </c>
      <c r="G26" s="49">
        <v>0</v>
      </c>
      <c r="H26" s="49">
        <v>6.2</v>
      </c>
      <c r="I26" s="49">
        <v>6.8</v>
      </c>
      <c r="J26" s="49">
        <v>20.6</v>
      </c>
      <c r="K26" s="67">
        <f t="shared" si="0"/>
        <v>1882.1999999999998</v>
      </c>
    </row>
    <row r="27" spans="1:12">
      <c r="A27" s="40">
        <v>0.95833333333333304</v>
      </c>
      <c r="B27" s="49">
        <v>1154</v>
      </c>
      <c r="C27" s="49">
        <v>0</v>
      </c>
      <c r="D27" s="49">
        <v>404.8</v>
      </c>
      <c r="E27" s="49">
        <v>78.5</v>
      </c>
      <c r="F27" s="59">
        <v>173</v>
      </c>
      <c r="G27" s="49">
        <v>0</v>
      </c>
      <c r="H27" s="49">
        <v>6.4</v>
      </c>
      <c r="I27" s="49">
        <v>6.4</v>
      </c>
      <c r="J27" s="49">
        <v>20.2</v>
      </c>
      <c r="K27" s="67">
        <f t="shared" si="0"/>
        <v>1843.3000000000002</v>
      </c>
    </row>
    <row r="28" spans="1:12">
      <c r="A28" s="40">
        <v>1</v>
      </c>
      <c r="B28" s="49">
        <v>1014</v>
      </c>
      <c r="C28" s="49">
        <v>0</v>
      </c>
      <c r="D28" s="49">
        <v>366.4</v>
      </c>
      <c r="E28" s="49">
        <v>65.5</v>
      </c>
      <c r="F28" s="59">
        <v>173</v>
      </c>
      <c r="G28" s="49">
        <v>0</v>
      </c>
      <c r="H28" s="49">
        <v>6.4</v>
      </c>
      <c r="I28" s="49">
        <v>6.4</v>
      </c>
      <c r="J28" s="49">
        <v>20.2</v>
      </c>
      <c r="K28" s="67">
        <f t="shared" si="0"/>
        <v>1651.9000000000003</v>
      </c>
    </row>
    <row r="29" spans="1:12" ht="20.25" customHeight="1">
      <c r="A29" s="50" t="s">
        <v>13</v>
      </c>
      <c r="B29" s="68">
        <f t="shared" ref="B29:I29" si="1">SUM(B4:B28)</f>
        <v>20292</v>
      </c>
      <c r="C29" s="68">
        <f t="shared" si="1"/>
        <v>0</v>
      </c>
      <c r="D29" s="68">
        <f t="shared" si="1"/>
        <v>10414.4</v>
      </c>
      <c r="E29" s="68">
        <f>SUM(E4:E28)</f>
        <v>1338.5</v>
      </c>
      <c r="F29" s="68">
        <f>SUM(F4:F28)</f>
        <v>4242.25</v>
      </c>
      <c r="G29" s="68">
        <f t="shared" si="1"/>
        <v>0</v>
      </c>
      <c r="H29" s="68">
        <f t="shared" si="1"/>
        <v>235.79999999999998</v>
      </c>
      <c r="I29" s="68">
        <f t="shared" si="1"/>
        <v>222.59999999999994</v>
      </c>
      <c r="J29" s="68">
        <f>SUM(J4:J28)</f>
        <v>654.00000000000023</v>
      </c>
      <c r="K29" s="67">
        <f t="shared" si="0"/>
        <v>37399.550000000003</v>
      </c>
      <c r="L29" s="24">
        <f ca="1">K29+мощностьРП7!K60</f>
        <v>94635.550000000017</v>
      </c>
    </row>
    <row r="30" spans="1:12" ht="38.25">
      <c r="A30" s="69" t="s">
        <v>183</v>
      </c>
      <c r="B30" s="6">
        <f t="shared" ref="B30:J30" si="2">ROUND(B29/24,3)</f>
        <v>845.5</v>
      </c>
      <c r="C30" s="6">
        <f t="shared" si="2"/>
        <v>0</v>
      </c>
      <c r="D30" s="6">
        <f t="shared" si="2"/>
        <v>433.93299999999999</v>
      </c>
      <c r="E30" s="6">
        <f>ROUND(E29/24,3)</f>
        <v>55.771000000000001</v>
      </c>
      <c r="F30" s="6">
        <f>ROUND(F29/24,3)</f>
        <v>176.76</v>
      </c>
      <c r="G30" s="6">
        <f>ROUND(G29/24,3)</f>
        <v>0</v>
      </c>
      <c r="H30" s="6">
        <f t="shared" si="2"/>
        <v>9.8249999999999993</v>
      </c>
      <c r="I30" s="6">
        <f t="shared" si="2"/>
        <v>9.2750000000000004</v>
      </c>
      <c r="J30" s="6">
        <f t="shared" si="2"/>
        <v>27.25</v>
      </c>
      <c r="K30" s="68">
        <f t="shared" si="0"/>
        <v>1558.3140000000001</v>
      </c>
      <c r="L30" s="24">
        <f ca="1">K30+мощностьРП7!K61</f>
        <v>3943.1480000000001</v>
      </c>
    </row>
    <row r="31" spans="1:12" ht="41.25" customHeight="1">
      <c r="A31" s="69" t="s">
        <v>266</v>
      </c>
      <c r="K31" s="113">
        <f ca="1">K30/1000</f>
        <v>1.558314</v>
      </c>
    </row>
    <row r="32" spans="1:12">
      <c r="A32" t="s">
        <v>267</v>
      </c>
      <c r="K32" s="114">
        <f ca="1">K31+мощностьРП7!K62</f>
        <v>3.9431479999999999</v>
      </c>
      <c r="L32">
        <f ca="1">L29/24</f>
        <v>3943.1479166666672</v>
      </c>
    </row>
    <row r="34" spans="1:11" ht="27" customHeight="1">
      <c r="B34" s="30" t="s">
        <v>182</v>
      </c>
    </row>
    <row r="35" spans="1:11" ht="47.25" customHeight="1">
      <c r="A35" s="6" t="s">
        <v>12</v>
      </c>
      <c r="B35" s="69" t="s">
        <v>181</v>
      </c>
      <c r="C35" s="69" t="s">
        <v>180</v>
      </c>
      <c r="D35" s="69" t="s">
        <v>179</v>
      </c>
      <c r="E35" s="69" t="s">
        <v>49</v>
      </c>
      <c r="F35" s="69" t="s">
        <v>50</v>
      </c>
      <c r="G35" s="69" t="s">
        <v>51</v>
      </c>
      <c r="H35" s="69" t="s">
        <v>52</v>
      </c>
      <c r="I35" s="69" t="s">
        <v>64</v>
      </c>
      <c r="J35" s="69" t="s">
        <v>178</v>
      </c>
      <c r="K35" s="69" t="s">
        <v>57</v>
      </c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29"/>
    </row>
    <row r="37" spans="1:11">
      <c r="A37" s="40">
        <v>0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59">
        <v>0</v>
      </c>
      <c r="K37" s="67">
        <f t="shared" ref="K37:K61" si="3">SUM(B37:I37)</f>
        <v>0</v>
      </c>
    </row>
    <row r="38" spans="1:11">
      <c r="A38" s="40">
        <v>4.1666666666666699E-2</v>
      </c>
      <c r="B38" s="49">
        <v>672</v>
      </c>
      <c r="C38" s="49">
        <v>0</v>
      </c>
      <c r="D38" s="49">
        <v>97.6</v>
      </c>
      <c r="E38" s="49">
        <v>0</v>
      </c>
      <c r="F38" s="49">
        <v>4.8</v>
      </c>
      <c r="G38" s="49">
        <v>4</v>
      </c>
      <c r="H38" s="59">
        <v>22.4</v>
      </c>
      <c r="I38" s="49">
        <v>66.5</v>
      </c>
      <c r="J38" s="59">
        <v>7.75</v>
      </c>
      <c r="K38" s="67">
        <f t="shared" si="3"/>
        <v>867.3</v>
      </c>
    </row>
    <row r="39" spans="1:11">
      <c r="A39" s="40">
        <v>8.3333333333333301E-2</v>
      </c>
      <c r="B39" s="49">
        <v>494</v>
      </c>
      <c r="C39" s="49">
        <v>0</v>
      </c>
      <c r="D39" s="49">
        <v>73.599999999999994</v>
      </c>
      <c r="E39" s="49">
        <v>0</v>
      </c>
      <c r="F39" s="49">
        <v>5.6</v>
      </c>
      <c r="G39" s="49">
        <v>4.8</v>
      </c>
      <c r="H39" s="59">
        <v>20.8</v>
      </c>
      <c r="I39" s="49">
        <v>38.5</v>
      </c>
      <c r="J39" s="59">
        <v>7.75</v>
      </c>
      <c r="K39" s="67">
        <f t="shared" si="3"/>
        <v>637.29999999999995</v>
      </c>
    </row>
    <row r="40" spans="1:11">
      <c r="A40" s="40">
        <v>0.125</v>
      </c>
      <c r="B40" s="49">
        <v>417</v>
      </c>
      <c r="C40" s="49">
        <v>0</v>
      </c>
      <c r="D40" s="49">
        <v>72</v>
      </c>
      <c r="E40" s="49">
        <v>0</v>
      </c>
      <c r="F40" s="49">
        <v>5.6</v>
      </c>
      <c r="G40" s="49">
        <v>4</v>
      </c>
      <c r="H40" s="59">
        <v>20.8</v>
      </c>
      <c r="I40" s="49">
        <v>23.5</v>
      </c>
      <c r="J40" s="59">
        <v>8.25</v>
      </c>
      <c r="K40" s="67">
        <f t="shared" si="3"/>
        <v>542.9</v>
      </c>
    </row>
    <row r="41" spans="1:11">
      <c r="A41" s="40">
        <v>0.16666666666666699</v>
      </c>
      <c r="B41" s="49">
        <v>371</v>
      </c>
      <c r="C41" s="49">
        <v>0</v>
      </c>
      <c r="D41" s="49">
        <v>70.400000000000006</v>
      </c>
      <c r="E41" s="49">
        <v>0</v>
      </c>
      <c r="F41" s="49">
        <v>4.8</v>
      </c>
      <c r="G41" s="49">
        <v>4.8</v>
      </c>
      <c r="H41" s="59">
        <v>20.8</v>
      </c>
      <c r="I41" s="49">
        <v>20</v>
      </c>
      <c r="J41" s="59">
        <v>8</v>
      </c>
      <c r="K41" s="67">
        <f t="shared" si="3"/>
        <v>491.8</v>
      </c>
    </row>
    <row r="42" spans="1:11">
      <c r="A42" s="40">
        <v>0.20833333333333301</v>
      </c>
      <c r="B42" s="49">
        <v>356</v>
      </c>
      <c r="C42" s="49">
        <v>0</v>
      </c>
      <c r="D42" s="49">
        <v>59.2</v>
      </c>
      <c r="E42" s="49">
        <v>0</v>
      </c>
      <c r="F42" s="49">
        <v>4.8</v>
      </c>
      <c r="G42" s="49">
        <v>3.2</v>
      </c>
      <c r="H42" s="59">
        <v>22.4</v>
      </c>
      <c r="I42" s="49">
        <v>21.5</v>
      </c>
      <c r="J42" s="59">
        <v>5.25</v>
      </c>
      <c r="K42" s="67">
        <f t="shared" si="3"/>
        <v>467.09999999999997</v>
      </c>
    </row>
    <row r="43" spans="1:11" s="30" customFormat="1">
      <c r="A43" s="40">
        <v>0.25</v>
      </c>
      <c r="B43" s="49">
        <v>375</v>
      </c>
      <c r="C43" s="49">
        <v>0</v>
      </c>
      <c r="D43" s="49">
        <v>64</v>
      </c>
      <c r="E43" s="49">
        <v>0</v>
      </c>
      <c r="F43" s="49">
        <v>5.6</v>
      </c>
      <c r="G43" s="49">
        <v>3.2</v>
      </c>
      <c r="H43" s="59">
        <v>19.2</v>
      </c>
      <c r="I43" s="49">
        <v>26</v>
      </c>
      <c r="J43" s="59">
        <v>5</v>
      </c>
      <c r="K43" s="67">
        <f t="shared" si="3"/>
        <v>493</v>
      </c>
    </row>
    <row r="44" spans="1:11" s="30" customFormat="1">
      <c r="A44" s="40">
        <v>0.29166666666666702</v>
      </c>
      <c r="B44" s="49">
        <v>535</v>
      </c>
      <c r="C44" s="49">
        <v>0</v>
      </c>
      <c r="D44" s="49">
        <v>84.8</v>
      </c>
      <c r="E44" s="49">
        <v>0</v>
      </c>
      <c r="F44" s="49">
        <v>4.8</v>
      </c>
      <c r="G44" s="49">
        <v>2.4</v>
      </c>
      <c r="H44" s="59">
        <v>19.2</v>
      </c>
      <c r="I44" s="49">
        <v>40.5</v>
      </c>
      <c r="J44" s="59">
        <v>4.75</v>
      </c>
      <c r="K44" s="67">
        <f t="shared" si="3"/>
        <v>686.69999999999993</v>
      </c>
    </row>
    <row r="45" spans="1:11" s="30" customFormat="1">
      <c r="A45" s="46">
        <v>0.33333333333333298</v>
      </c>
      <c r="B45" s="47">
        <v>738</v>
      </c>
      <c r="C45" s="97">
        <v>0</v>
      </c>
      <c r="D45" s="47">
        <v>115.2</v>
      </c>
      <c r="E45" s="49">
        <v>0</v>
      </c>
      <c r="F45" s="47">
        <v>4.8</v>
      </c>
      <c r="G45" s="47">
        <v>2.4</v>
      </c>
      <c r="H45" s="97">
        <v>24</v>
      </c>
      <c r="I45" s="47">
        <v>60</v>
      </c>
      <c r="J45" s="97">
        <v>6.75</v>
      </c>
      <c r="K45" s="47">
        <f t="shared" si="3"/>
        <v>944.4</v>
      </c>
    </row>
    <row r="46" spans="1:11" s="30" customFormat="1">
      <c r="A46" s="46">
        <v>0.375</v>
      </c>
      <c r="B46" s="47">
        <v>752</v>
      </c>
      <c r="C46" s="97">
        <v>0</v>
      </c>
      <c r="D46" s="47">
        <v>131.19999999999999</v>
      </c>
      <c r="E46" s="49">
        <v>0</v>
      </c>
      <c r="F46" s="47">
        <v>8.8000000000000007</v>
      </c>
      <c r="G46" s="47">
        <v>5.6</v>
      </c>
      <c r="H46" s="97">
        <v>28</v>
      </c>
      <c r="I46" s="47">
        <v>69.5</v>
      </c>
      <c r="J46" s="97">
        <v>19.25</v>
      </c>
      <c r="K46" s="47">
        <f t="shared" si="3"/>
        <v>995.1</v>
      </c>
    </row>
    <row r="47" spans="1:11">
      <c r="A47" s="46">
        <v>0.41666666666666702</v>
      </c>
      <c r="B47" s="47">
        <v>828</v>
      </c>
      <c r="C47" s="97">
        <v>0</v>
      </c>
      <c r="D47" s="47">
        <v>129.6</v>
      </c>
      <c r="E47" s="49">
        <v>0</v>
      </c>
      <c r="F47" s="47">
        <v>8</v>
      </c>
      <c r="G47" s="47">
        <v>6.4</v>
      </c>
      <c r="H47" s="97">
        <v>32.799999999999997</v>
      </c>
      <c r="I47" s="47">
        <v>63</v>
      </c>
      <c r="J47" s="97">
        <v>22.75</v>
      </c>
      <c r="K47" s="47">
        <f t="shared" si="3"/>
        <v>1067.8</v>
      </c>
    </row>
    <row r="48" spans="1:11">
      <c r="A48" s="46">
        <v>0.45833333333333298</v>
      </c>
      <c r="B48" s="47">
        <v>830</v>
      </c>
      <c r="C48" s="97">
        <v>0</v>
      </c>
      <c r="D48" s="47">
        <v>132.80000000000001</v>
      </c>
      <c r="E48" s="49">
        <v>0</v>
      </c>
      <c r="F48" s="47">
        <v>32.799999999999997</v>
      </c>
      <c r="G48" s="47">
        <v>10.4</v>
      </c>
      <c r="H48" s="97">
        <v>60</v>
      </c>
      <c r="I48" s="47">
        <v>60</v>
      </c>
      <c r="J48" s="97">
        <v>19.75</v>
      </c>
      <c r="K48" s="47">
        <f t="shared" si="3"/>
        <v>1126</v>
      </c>
    </row>
    <row r="49" spans="1:11">
      <c r="A49" s="40">
        <v>0.5</v>
      </c>
      <c r="B49" s="49">
        <v>793</v>
      </c>
      <c r="C49" s="59">
        <v>0</v>
      </c>
      <c r="D49" s="49">
        <v>134.4</v>
      </c>
      <c r="E49" s="49">
        <v>0</v>
      </c>
      <c r="F49" s="49">
        <v>9.6</v>
      </c>
      <c r="G49" s="49">
        <v>7.2</v>
      </c>
      <c r="H49" s="59">
        <v>47.2</v>
      </c>
      <c r="I49" s="49">
        <v>64</v>
      </c>
      <c r="J49" s="59">
        <v>20.75</v>
      </c>
      <c r="K49" s="67">
        <f t="shared" si="3"/>
        <v>1055.4000000000001</v>
      </c>
    </row>
    <row r="50" spans="1:11">
      <c r="A50" s="40">
        <v>0.54166666666666696</v>
      </c>
      <c r="B50" s="49">
        <v>789</v>
      </c>
      <c r="C50" s="59">
        <v>0</v>
      </c>
      <c r="D50" s="49">
        <v>88</v>
      </c>
      <c r="E50" s="49">
        <v>0</v>
      </c>
      <c r="F50" s="49">
        <v>8</v>
      </c>
      <c r="G50" s="49">
        <v>11.2</v>
      </c>
      <c r="H50" s="59">
        <v>64.8</v>
      </c>
      <c r="I50" s="49">
        <v>62.5</v>
      </c>
      <c r="J50" s="59">
        <v>15.25</v>
      </c>
      <c r="K50" s="67">
        <f t="shared" si="3"/>
        <v>1023.5</v>
      </c>
    </row>
    <row r="51" spans="1:11" s="31" customFormat="1">
      <c r="A51" s="40">
        <v>0.58333333333333304</v>
      </c>
      <c r="B51" s="49">
        <v>771</v>
      </c>
      <c r="C51" s="59">
        <v>0</v>
      </c>
      <c r="D51" s="49">
        <v>128</v>
      </c>
      <c r="E51" s="49">
        <v>0</v>
      </c>
      <c r="F51" s="49">
        <v>8.8000000000000007</v>
      </c>
      <c r="G51" s="49">
        <v>9.6</v>
      </c>
      <c r="H51" s="59">
        <v>53.6</v>
      </c>
      <c r="I51" s="49">
        <v>56.5</v>
      </c>
      <c r="J51" s="59">
        <v>23.5</v>
      </c>
      <c r="K51" s="67">
        <f t="shared" si="3"/>
        <v>1027.5</v>
      </c>
    </row>
    <row r="52" spans="1:11" s="31" customFormat="1">
      <c r="A52" s="40">
        <v>0.625</v>
      </c>
      <c r="B52" s="49">
        <v>738</v>
      </c>
      <c r="C52" s="59">
        <v>0</v>
      </c>
      <c r="D52" s="49">
        <v>124.8</v>
      </c>
      <c r="E52" s="49">
        <v>0</v>
      </c>
      <c r="F52" s="49">
        <v>8.8000000000000007</v>
      </c>
      <c r="G52" s="49">
        <v>6.4</v>
      </c>
      <c r="H52" s="59">
        <v>31.2</v>
      </c>
      <c r="I52" s="49">
        <v>58.5</v>
      </c>
      <c r="J52" s="59">
        <v>19.25</v>
      </c>
      <c r="K52" s="67">
        <f t="shared" si="3"/>
        <v>967.69999999999993</v>
      </c>
    </row>
    <row r="53" spans="1:11" s="30" customFormat="1">
      <c r="A53" s="40">
        <v>0.66666666666666696</v>
      </c>
      <c r="B53" s="49">
        <v>724</v>
      </c>
      <c r="C53" s="59">
        <v>0</v>
      </c>
      <c r="D53" s="49">
        <v>118.4</v>
      </c>
      <c r="E53" s="49">
        <v>0</v>
      </c>
      <c r="F53" s="49">
        <v>8.8000000000000007</v>
      </c>
      <c r="G53" s="49">
        <v>5.6</v>
      </c>
      <c r="H53" s="59">
        <v>28</v>
      </c>
      <c r="I53" s="49">
        <v>62.5</v>
      </c>
      <c r="J53" s="59">
        <v>14.25</v>
      </c>
      <c r="K53" s="67">
        <f t="shared" si="3"/>
        <v>947.3</v>
      </c>
    </row>
    <row r="54" spans="1:11" s="30" customFormat="1">
      <c r="A54" s="40">
        <v>0.70833333333333304</v>
      </c>
      <c r="B54" s="49">
        <v>733</v>
      </c>
      <c r="C54" s="59">
        <v>0</v>
      </c>
      <c r="D54" s="49">
        <v>116.8</v>
      </c>
      <c r="E54" s="49">
        <v>0</v>
      </c>
      <c r="F54" s="49">
        <v>4.8</v>
      </c>
      <c r="G54" s="49">
        <v>4</v>
      </c>
      <c r="H54" s="59">
        <v>16.8</v>
      </c>
      <c r="I54" s="49">
        <v>55</v>
      </c>
      <c r="J54" s="59">
        <v>19.75</v>
      </c>
      <c r="K54" s="67">
        <f t="shared" si="3"/>
        <v>930.39999999999986</v>
      </c>
    </row>
    <row r="55" spans="1:11" s="30" customFormat="1">
      <c r="A55" s="46">
        <v>0.75</v>
      </c>
      <c r="B55" s="47">
        <v>742</v>
      </c>
      <c r="C55" s="97">
        <v>0</v>
      </c>
      <c r="D55" s="47">
        <v>107.2</v>
      </c>
      <c r="E55" s="49">
        <v>0</v>
      </c>
      <c r="F55" s="47">
        <v>4</v>
      </c>
      <c r="G55" s="47">
        <v>2.4</v>
      </c>
      <c r="H55" s="97">
        <v>13.6</v>
      </c>
      <c r="I55" s="47">
        <v>62</v>
      </c>
      <c r="J55" s="97">
        <v>14</v>
      </c>
      <c r="K55" s="47">
        <f t="shared" si="3"/>
        <v>931.2</v>
      </c>
    </row>
    <row r="56" spans="1:11" s="30" customFormat="1">
      <c r="A56" s="46">
        <v>0.79166666666666696</v>
      </c>
      <c r="B56" s="47">
        <v>819</v>
      </c>
      <c r="C56" s="97">
        <v>0</v>
      </c>
      <c r="D56" s="47">
        <v>104</v>
      </c>
      <c r="E56" s="49">
        <v>0</v>
      </c>
      <c r="F56" s="47">
        <v>4</v>
      </c>
      <c r="G56" s="47">
        <v>3.2</v>
      </c>
      <c r="H56" s="97">
        <v>12.8</v>
      </c>
      <c r="I56" s="47">
        <v>63</v>
      </c>
      <c r="J56" s="97">
        <v>17</v>
      </c>
      <c r="K56" s="47">
        <f t="shared" si="3"/>
        <v>1006</v>
      </c>
    </row>
    <row r="57" spans="1:11">
      <c r="A57" s="46">
        <v>0.83333333333333304</v>
      </c>
      <c r="B57" s="47">
        <v>862</v>
      </c>
      <c r="C57" s="97">
        <v>0</v>
      </c>
      <c r="D57" s="47">
        <v>107.2</v>
      </c>
      <c r="E57" s="49">
        <v>0</v>
      </c>
      <c r="F57" s="47">
        <v>4.8</v>
      </c>
      <c r="G57" s="47">
        <v>3.2</v>
      </c>
      <c r="H57" s="97">
        <v>11.2</v>
      </c>
      <c r="I57" s="47">
        <v>80.5</v>
      </c>
      <c r="J57" s="97">
        <v>17.25</v>
      </c>
      <c r="K57" s="47">
        <f t="shared" si="3"/>
        <v>1068.9000000000001</v>
      </c>
    </row>
    <row r="58" spans="1:11">
      <c r="A58" s="46">
        <v>0.875</v>
      </c>
      <c r="B58" s="47">
        <v>904</v>
      </c>
      <c r="C58" s="97">
        <v>0</v>
      </c>
      <c r="D58" s="47">
        <v>113.6</v>
      </c>
      <c r="E58" s="49">
        <v>0</v>
      </c>
      <c r="F58" s="47">
        <v>4.8</v>
      </c>
      <c r="G58" s="47">
        <v>3.2</v>
      </c>
      <c r="H58" s="97">
        <v>5.6</v>
      </c>
      <c r="I58" s="47">
        <v>80.5</v>
      </c>
      <c r="J58" s="97">
        <v>17</v>
      </c>
      <c r="K58" s="47">
        <f t="shared" si="3"/>
        <v>1111.6999999999998</v>
      </c>
    </row>
    <row r="59" spans="1:11">
      <c r="A59" s="40">
        <v>0.91666666666666696</v>
      </c>
      <c r="B59" s="49">
        <v>988</v>
      </c>
      <c r="C59" s="59">
        <v>0</v>
      </c>
      <c r="D59" s="49">
        <v>131.19999999999999</v>
      </c>
      <c r="E59" s="49">
        <v>0</v>
      </c>
      <c r="F59" s="49">
        <v>4</v>
      </c>
      <c r="G59" s="49">
        <v>3.2</v>
      </c>
      <c r="H59" s="59">
        <v>6.4</v>
      </c>
      <c r="I59" s="49">
        <v>74</v>
      </c>
      <c r="J59" s="59">
        <v>4.5</v>
      </c>
      <c r="K59" s="67">
        <f t="shared" si="3"/>
        <v>1206.8000000000002</v>
      </c>
    </row>
    <row r="60" spans="1:11">
      <c r="A60" s="40">
        <v>0.95833333333333304</v>
      </c>
      <c r="B60" s="49">
        <v>1067</v>
      </c>
      <c r="C60" s="59">
        <v>0</v>
      </c>
      <c r="D60" s="49">
        <v>124.8</v>
      </c>
      <c r="E60" s="49">
        <v>0</v>
      </c>
      <c r="F60" s="49">
        <v>4.8</v>
      </c>
      <c r="G60" s="49">
        <v>3.2</v>
      </c>
      <c r="H60" s="59">
        <v>5.6</v>
      </c>
      <c r="I60" s="49">
        <v>92.5</v>
      </c>
      <c r="J60" s="59">
        <v>4.25</v>
      </c>
      <c r="K60" s="67">
        <f t="shared" si="3"/>
        <v>1297.8999999999999</v>
      </c>
    </row>
    <row r="61" spans="1:11">
      <c r="A61" s="40">
        <v>1</v>
      </c>
      <c r="B61" s="49">
        <v>902</v>
      </c>
      <c r="C61" s="59">
        <v>0</v>
      </c>
      <c r="D61" s="49">
        <v>118.4</v>
      </c>
      <c r="E61" s="49">
        <v>0</v>
      </c>
      <c r="F61" s="49">
        <v>4.8</v>
      </c>
      <c r="G61" s="49">
        <v>4</v>
      </c>
      <c r="H61" s="59">
        <v>7.2</v>
      </c>
      <c r="I61" s="49">
        <v>76.5</v>
      </c>
      <c r="J61" s="59">
        <v>7.5</v>
      </c>
      <c r="K61" s="67">
        <f t="shared" si="3"/>
        <v>1112.9000000000001</v>
      </c>
    </row>
    <row r="62" spans="1:11" ht="20.25" customHeight="1">
      <c r="A62" s="50" t="s">
        <v>13</v>
      </c>
      <c r="B62" s="68">
        <f t="shared" ref="B62:J62" si="4">SUM(B37:B61)</f>
        <v>17200</v>
      </c>
      <c r="C62" s="68">
        <f t="shared" si="4"/>
        <v>0</v>
      </c>
      <c r="D62" s="68">
        <f t="shared" si="4"/>
        <v>2547.2000000000003</v>
      </c>
      <c r="E62" s="68">
        <f t="shared" si="4"/>
        <v>0</v>
      </c>
      <c r="F62" s="68">
        <f t="shared" si="4"/>
        <v>170.40000000000003</v>
      </c>
      <c r="G62" s="68">
        <f t="shared" si="4"/>
        <v>117.60000000000001</v>
      </c>
      <c r="H62" s="68">
        <f t="shared" si="4"/>
        <v>594.40000000000009</v>
      </c>
      <c r="I62" s="68">
        <f t="shared" si="4"/>
        <v>1377</v>
      </c>
      <c r="J62" s="68">
        <f t="shared" si="4"/>
        <v>309.5</v>
      </c>
      <c r="K62" s="67">
        <f>SUM(B62:J62)</f>
        <v>22316.100000000002</v>
      </c>
    </row>
    <row r="63" spans="1:11" ht="38.25">
      <c r="A63" s="69" t="s">
        <v>183</v>
      </c>
      <c r="B63" s="29">
        <f t="shared" ref="B63:K63" si="5">ROUND(B62/24,3)</f>
        <v>716.66700000000003</v>
      </c>
      <c r="C63" s="29">
        <f t="shared" si="5"/>
        <v>0</v>
      </c>
      <c r="D63" s="29">
        <f t="shared" si="5"/>
        <v>106.133</v>
      </c>
      <c r="E63" s="29">
        <f t="shared" si="5"/>
        <v>0</v>
      </c>
      <c r="F63" s="29">
        <f t="shared" si="5"/>
        <v>7.1</v>
      </c>
      <c r="G63" s="29">
        <f t="shared" si="5"/>
        <v>4.9000000000000004</v>
      </c>
      <c r="H63" s="29">
        <f t="shared" si="5"/>
        <v>24.766999999999999</v>
      </c>
      <c r="I63" s="29">
        <f t="shared" si="5"/>
        <v>57.375</v>
      </c>
      <c r="J63" s="29">
        <f t="shared" si="5"/>
        <v>12.896000000000001</v>
      </c>
      <c r="K63" s="29">
        <f t="shared" si="5"/>
        <v>929.83799999999997</v>
      </c>
    </row>
    <row r="64" spans="1:11" ht="38.25">
      <c r="A64" s="69" t="s">
        <v>184</v>
      </c>
      <c r="B64" s="6"/>
      <c r="C64" s="6"/>
      <c r="D64" s="6"/>
      <c r="E64" s="6"/>
      <c r="F64" s="6"/>
      <c r="G64" s="6"/>
      <c r="H64" s="6"/>
      <c r="I64" s="6"/>
      <c r="J64" s="6"/>
      <c r="K64" s="29">
        <f>K63/1000</f>
        <v>0.92983799999999994</v>
      </c>
    </row>
    <row r="65" spans="11:11">
      <c r="K65" s="70"/>
    </row>
    <row r="67" spans="11:11">
      <c r="K67" s="70"/>
    </row>
  </sheetData>
  <phoneticPr fontId="8" type="noConversion"/>
  <printOptions gridLines="1"/>
  <pageMargins left="0.14000000000000001" right="0.25" top="0.28999999999999998" bottom="0.43" header="0.19" footer="0.2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topLeftCell="A13" workbookViewId="0">
      <selection activeCell="D24" sqref="D24"/>
    </sheetView>
  </sheetViews>
  <sheetFormatPr defaultRowHeight="12.75"/>
  <cols>
    <col min="1" max="1" width="13.7109375" customWidth="1"/>
    <col min="2" max="2" width="20.140625" customWidth="1"/>
    <col min="3" max="3" width="20.85546875" customWidth="1"/>
    <col min="4" max="4" width="17.42578125" customWidth="1"/>
    <col min="5" max="5" width="16.140625" customWidth="1"/>
  </cols>
  <sheetData>
    <row r="1" spans="1:5" s="35" customFormat="1" ht="18">
      <c r="A1" s="32" t="s">
        <v>265</v>
      </c>
      <c r="B1" s="33"/>
      <c r="C1" s="32"/>
      <c r="D1" s="32"/>
      <c r="E1" s="34"/>
    </row>
    <row r="2" spans="1:5" ht="43.5" customHeight="1">
      <c r="A2" s="6" t="s">
        <v>12</v>
      </c>
      <c r="B2" s="6" t="s">
        <v>35</v>
      </c>
      <c r="C2" s="6" t="s">
        <v>36</v>
      </c>
      <c r="D2" s="36" t="s">
        <v>17</v>
      </c>
      <c r="E2" s="37" t="s">
        <v>19</v>
      </c>
    </row>
    <row r="3" spans="1:5" ht="93" customHeight="1">
      <c r="A3" s="6" t="s">
        <v>5</v>
      </c>
      <c r="B3" s="25" t="s">
        <v>33</v>
      </c>
      <c r="C3" s="25" t="s">
        <v>34</v>
      </c>
      <c r="D3" s="66" t="s">
        <v>20</v>
      </c>
      <c r="E3" s="37" t="s">
        <v>53</v>
      </c>
    </row>
    <row r="4" spans="1:5">
      <c r="A4" s="40">
        <v>0</v>
      </c>
      <c r="B4" s="6">
        <f ca="1">'зима 2014'!J5+'зима 2014'!M5</f>
        <v>0</v>
      </c>
      <c r="C4" s="6">
        <f ca="1">'зима 2014'!D5+'зима 2014'!G5</f>
        <v>0</v>
      </c>
      <c r="D4" s="6">
        <f>B4+C4</f>
        <v>0</v>
      </c>
      <c r="E4" s="6">
        <f>D4</f>
        <v>0</v>
      </c>
    </row>
    <row r="5" spans="1:5">
      <c r="A5" s="40">
        <v>4.1666666666666699E-2</v>
      </c>
      <c r="B5" s="6">
        <f ca="1">'зима 2014'!J6+'зима 2014'!M6</f>
        <v>1680.000000000291</v>
      </c>
      <c r="C5" s="6">
        <f ca="1">'зима 2014'!D6+'зима 2014'!G6</f>
        <v>1266.0000000000764</v>
      </c>
      <c r="D5" s="6">
        <f t="shared" ref="D5:D28" si="0">B5+C5</f>
        <v>2946.0000000003674</v>
      </c>
      <c r="E5" s="6">
        <f t="shared" ref="E5:E28" si="1">D5</f>
        <v>2946.0000000003674</v>
      </c>
    </row>
    <row r="6" spans="1:5">
      <c r="A6" s="40">
        <v>8.3333333333333301E-2</v>
      </c>
      <c r="B6" s="6">
        <f ca="1">'зима 2014'!J7+'зима 2014'!M7</f>
        <v>1467.9999999716529</v>
      </c>
      <c r="C6" s="6">
        <f ca="1">'зима 2014'!D7+'зима 2014'!G7</f>
        <v>1145.9999999995034</v>
      </c>
      <c r="D6" s="6">
        <f t="shared" si="0"/>
        <v>2613.9999999711563</v>
      </c>
      <c r="E6" s="6">
        <f t="shared" si="1"/>
        <v>2613.9999999711563</v>
      </c>
    </row>
    <row r="7" spans="1:5">
      <c r="A7" s="40">
        <v>0.125</v>
      </c>
      <c r="B7" s="6">
        <f ca="1">'зима 2014'!J8+'зима 2014'!M8</f>
        <v>1371.9999999957508</v>
      </c>
      <c r="C7" s="6">
        <f ca="1">'зима 2014'!D8+'зима 2014'!G8</f>
        <v>1092.0000000000982</v>
      </c>
      <c r="D7" s="6">
        <f t="shared" si="0"/>
        <v>2463.9999999958491</v>
      </c>
      <c r="E7" s="6">
        <f t="shared" si="1"/>
        <v>2463.9999999958491</v>
      </c>
    </row>
    <row r="8" spans="1:5">
      <c r="A8" s="40">
        <v>0.16666666666666699</v>
      </c>
      <c r="B8" s="6">
        <f ca="1">'зима 2014'!J9+'зима 2014'!M9</f>
        <v>1332.0000000021537</v>
      </c>
      <c r="C8" s="6">
        <f ca="1">'зима 2014'!D9+'зима 2014'!G9</f>
        <v>1062.0000000001255</v>
      </c>
      <c r="D8" s="6">
        <f t="shared" si="0"/>
        <v>2394.0000000022792</v>
      </c>
      <c r="E8" s="6">
        <f t="shared" si="1"/>
        <v>2394.0000000022792</v>
      </c>
    </row>
    <row r="9" spans="1:5">
      <c r="A9" s="40">
        <v>0.20833333333333301</v>
      </c>
      <c r="B9" s="6">
        <f ca="1">'зима 2014'!J10+'зима 2014'!M10</f>
        <v>1332.0000000385335</v>
      </c>
      <c r="C9" s="6">
        <f ca="1">'зима 2014'!D10+'зима 2014'!G10</f>
        <v>1038.0000000000109</v>
      </c>
      <c r="D9" s="6">
        <f t="shared" si="0"/>
        <v>2370.0000000385444</v>
      </c>
      <c r="E9" s="6">
        <f t="shared" si="1"/>
        <v>2370.0000000385444</v>
      </c>
    </row>
    <row r="10" spans="1:5">
      <c r="A10" s="40">
        <v>0.25</v>
      </c>
      <c r="B10" s="6">
        <f ca="1">'зима 2014'!J11+'зима 2014'!M11</f>
        <v>1491.9999999765423</v>
      </c>
      <c r="C10" s="6">
        <f ca="1">'зима 2014'!D11+'зима 2014'!G11</f>
        <v>1086.0000000002401</v>
      </c>
      <c r="D10" s="6">
        <f t="shared" si="0"/>
        <v>2577.9999999767824</v>
      </c>
      <c r="E10" s="6">
        <f t="shared" si="1"/>
        <v>2577.9999999767824</v>
      </c>
    </row>
    <row r="11" spans="1:5">
      <c r="A11" s="40">
        <v>0.29166666666666702</v>
      </c>
      <c r="B11" s="6">
        <f ca="1">'зима 2014'!J12+'зима 2014'!M12</f>
        <v>1919.9999999837019</v>
      </c>
      <c r="C11" s="6">
        <f ca="1">'зима 2014'!D12+'зима 2014'!G12</f>
        <v>1253.999999999678</v>
      </c>
      <c r="D11" s="6">
        <f t="shared" si="0"/>
        <v>3173.9999999833799</v>
      </c>
      <c r="E11" s="6">
        <f t="shared" si="1"/>
        <v>3173.9999999833799</v>
      </c>
    </row>
    <row r="12" spans="1:5">
      <c r="A12" s="46">
        <v>0.33333333333333298</v>
      </c>
      <c r="B12" s="42">
        <f ca="1">'зима 2014'!J13+'зима 2014'!M13</f>
        <v>2364.0000000232249</v>
      </c>
      <c r="C12" s="42">
        <f ca="1">'зима 2014'!D13+'зима 2014'!G13</f>
        <v>1524.0000000001146</v>
      </c>
      <c r="D12" s="42">
        <f t="shared" si="0"/>
        <v>3888.0000000233395</v>
      </c>
      <c r="E12" s="42">
        <f t="shared" si="1"/>
        <v>3888.0000000233395</v>
      </c>
    </row>
    <row r="13" spans="1:5">
      <c r="A13" s="46">
        <v>0.375</v>
      </c>
      <c r="B13" s="42">
        <f ca="1">'зима 2014'!J14+'зима 2014'!M14</f>
        <v>2419.9999999982538</v>
      </c>
      <c r="C13" s="42">
        <f ca="1">'зима 2014'!D14+'зима 2014'!G14</f>
        <v>1529.9999999999727</v>
      </c>
      <c r="D13" s="42">
        <f t="shared" si="0"/>
        <v>3949.9999999982265</v>
      </c>
      <c r="E13" s="42">
        <f t="shared" si="1"/>
        <v>3949.9999999982265</v>
      </c>
    </row>
    <row r="14" spans="1:5">
      <c r="A14" s="46">
        <v>0.41666666666666702</v>
      </c>
      <c r="B14" s="42">
        <f ca="1">'зима 2014'!J15+'зима 2014'!M15</f>
        <v>2552.0000000033178</v>
      </c>
      <c r="C14" s="42">
        <f ca="1">'зима 2014'!D15+'зима 2014'!G15</f>
        <v>1572.0000000003438</v>
      </c>
      <c r="D14" s="42">
        <f t="shared" si="0"/>
        <v>4124.0000000036616</v>
      </c>
      <c r="E14" s="42">
        <f t="shared" si="1"/>
        <v>4124.0000000036616</v>
      </c>
    </row>
    <row r="15" spans="1:5">
      <c r="A15" s="46">
        <v>0.45833333333333298</v>
      </c>
      <c r="B15" s="42">
        <f ca="1">'зима 2014'!J16+'зима 2014'!M16</f>
        <v>2568.0000000065775</v>
      </c>
      <c r="C15" s="42">
        <f ca="1">'зима 2014'!D16+'зима 2014'!G16</f>
        <v>1709.999999999809</v>
      </c>
      <c r="D15" s="42">
        <f t="shared" si="0"/>
        <v>4278.0000000063865</v>
      </c>
      <c r="E15" s="42">
        <f t="shared" si="1"/>
        <v>4278.0000000063865</v>
      </c>
    </row>
    <row r="16" spans="1:5">
      <c r="A16" s="40">
        <v>0.5</v>
      </c>
      <c r="B16" s="6">
        <f ca="1">'зима 2014'!J17+'зима 2014'!M17</f>
        <v>2552.0000000033178</v>
      </c>
      <c r="C16" s="6">
        <f ca="1">'зима 2014'!D17+'зима 2014'!G17</f>
        <v>1584.00000000006</v>
      </c>
      <c r="D16" s="6">
        <f t="shared" si="0"/>
        <v>4136.0000000033779</v>
      </c>
      <c r="E16" s="6">
        <f t="shared" si="1"/>
        <v>4136.0000000033779</v>
      </c>
    </row>
    <row r="17" spans="1:8">
      <c r="A17" s="40">
        <v>0.54166666666666696</v>
      </c>
      <c r="B17" s="6">
        <f ca="1">'зима 2014'!J18+'зима 2014'!M18</f>
        <v>2519.9999999676947</v>
      </c>
      <c r="C17" s="6">
        <f ca="1">'зима 2014'!D18+'зима 2014'!G18</f>
        <v>1463.999999999487</v>
      </c>
      <c r="D17" s="6">
        <f t="shared" si="0"/>
        <v>3983.9999999671818</v>
      </c>
      <c r="E17" s="6">
        <f t="shared" si="1"/>
        <v>3983.9999999671818</v>
      </c>
    </row>
    <row r="18" spans="1:8">
      <c r="A18" s="40">
        <v>0.58333333333333304</v>
      </c>
      <c r="B18" s="6">
        <f ca="1">'зима 2014'!J19+'зима 2014'!M19</f>
        <v>2484.0000000040163</v>
      </c>
      <c r="C18" s="6">
        <f ca="1">'зима 2014'!D19+'зима 2014'!G19</f>
        <v>1716.0000000003492</v>
      </c>
      <c r="D18" s="6">
        <f t="shared" si="0"/>
        <v>4200.0000000043656</v>
      </c>
      <c r="E18" s="6">
        <f t="shared" si="1"/>
        <v>4200.0000000043656</v>
      </c>
    </row>
    <row r="19" spans="1:8">
      <c r="A19" s="40">
        <v>0.625</v>
      </c>
      <c r="B19" s="6">
        <f ca="1">'зима 2014'!J20+'зима 2014'!M20</f>
        <v>2435.9999999942374</v>
      </c>
      <c r="C19" s="6">
        <f ca="1">'зима 2014'!D20+'зима 2014'!G20</f>
        <v>1535.9999999998308</v>
      </c>
      <c r="D19" s="6">
        <f t="shared" si="0"/>
        <v>3971.9999999940683</v>
      </c>
      <c r="E19" s="6">
        <f t="shared" si="1"/>
        <v>3971.9999999940683</v>
      </c>
    </row>
    <row r="20" spans="1:8">
      <c r="A20" s="40">
        <v>0.66666666666666696</v>
      </c>
      <c r="B20" s="6">
        <f ca="1">'зима 2014'!J21+'зима 2014'!M21</f>
        <v>2491.9999999983702</v>
      </c>
      <c r="C20" s="6">
        <f ca="1">'зима 2014'!D21+'зима 2014'!G21</f>
        <v>1584.00000000006</v>
      </c>
      <c r="D20" s="6">
        <f t="shared" si="0"/>
        <v>4075.9999999984302</v>
      </c>
      <c r="E20" s="6">
        <f t="shared" si="1"/>
        <v>4075.9999999984302</v>
      </c>
    </row>
    <row r="21" spans="1:8">
      <c r="A21" s="40">
        <v>0.70833333333333304</v>
      </c>
      <c r="B21" s="6">
        <f ca="1">'зима 2014'!J22+'зима 2014'!M22</f>
        <v>2872.0000000030268</v>
      </c>
      <c r="C21" s="6">
        <f ca="1">'зима 2014'!D22+'зима 2014'!G22</f>
        <v>1733.9999999999236</v>
      </c>
      <c r="D21" s="6">
        <f t="shared" si="0"/>
        <v>4606.0000000029504</v>
      </c>
      <c r="E21" s="6">
        <f t="shared" si="1"/>
        <v>4606.0000000029504</v>
      </c>
    </row>
    <row r="22" spans="1:8">
      <c r="A22" s="46">
        <v>0.75</v>
      </c>
      <c r="B22" s="42">
        <f ca="1">'зима 2014'!J23+'зима 2014'!M23</f>
        <v>3175.9999999922002</v>
      </c>
      <c r="C22" s="42">
        <f ca="1">'зима 2014'!D23+'зима 2014'!G23</f>
        <v>1782.0000000001528</v>
      </c>
      <c r="D22" s="42">
        <f t="shared" si="0"/>
        <v>4957.999999992353</v>
      </c>
      <c r="E22" s="42">
        <f t="shared" si="1"/>
        <v>4957.999999992353</v>
      </c>
    </row>
    <row r="23" spans="1:8">
      <c r="A23" s="46">
        <v>0.79166666666666696</v>
      </c>
      <c r="B23" s="42">
        <f ca="1">'зима 2014'!J24+'зима 2014'!M24</f>
        <v>3264.0000000101281</v>
      </c>
      <c r="C23" s="42">
        <f ca="1">'зима 2014'!D24+'зима 2014'!G24</f>
        <v>1872.0000000000709</v>
      </c>
      <c r="D23" s="42">
        <f t="shared" si="0"/>
        <v>5136.0000000101991</v>
      </c>
      <c r="E23" s="42">
        <f t="shared" si="1"/>
        <v>5136.0000000101991</v>
      </c>
    </row>
    <row r="24" spans="1:8">
      <c r="A24" s="46">
        <v>0.83333333333333304</v>
      </c>
      <c r="B24" s="42">
        <f ca="1">'зима 2014'!J25+'зима 2014'!M25</f>
        <v>3224.000000016531</v>
      </c>
      <c r="C24" s="42">
        <f ca="1">'зима 2014'!D25+'зима 2014'!G25</f>
        <v>1902.0000000000437</v>
      </c>
      <c r="D24" s="42">
        <f t="shared" si="0"/>
        <v>5126.0000000165746</v>
      </c>
      <c r="E24" s="42">
        <f t="shared" si="1"/>
        <v>5126.0000000165746</v>
      </c>
    </row>
    <row r="25" spans="1:8">
      <c r="A25" s="46">
        <v>0.875</v>
      </c>
      <c r="B25" s="42">
        <f ca="1">'зима 2014'!J26+'зима 2014'!M26</f>
        <v>3135.999999998603</v>
      </c>
      <c r="C25" s="42">
        <f ca="1">'зима 2014'!D26+'зима 2014'!G26</f>
        <v>1907.9999999999018</v>
      </c>
      <c r="D25" s="42">
        <f t="shared" si="0"/>
        <v>5043.9999999985048</v>
      </c>
      <c r="E25" s="42">
        <f t="shared" si="1"/>
        <v>5043.9999999985048</v>
      </c>
    </row>
    <row r="26" spans="1:8">
      <c r="A26" s="40">
        <v>0.91666666666666696</v>
      </c>
      <c r="B26" s="6">
        <f ca="1">'зима 2014'!J27+'зима 2014'!M27</f>
        <v>2904.0000000095461</v>
      </c>
      <c r="C26" s="6">
        <f ca="1">'зима 2014'!D27+'зима 2014'!G27</f>
        <v>1859.9999999996726</v>
      </c>
      <c r="D26" s="6">
        <f t="shared" si="0"/>
        <v>4764.0000000092186</v>
      </c>
      <c r="E26" s="6">
        <f t="shared" si="1"/>
        <v>4764.0000000092186</v>
      </c>
    </row>
    <row r="27" spans="1:8">
      <c r="A27" s="40">
        <v>0.95833333333333304</v>
      </c>
      <c r="B27" s="6">
        <f ca="1">'зима 2014'!J28+'зима 2014'!M28</f>
        <v>2515.9999999741558</v>
      </c>
      <c r="C27" s="6">
        <f ca="1">'зима 2014'!D28+'зима 2014'!G28</f>
        <v>1656.0000000004038</v>
      </c>
      <c r="D27" s="6">
        <f t="shared" si="0"/>
        <v>4171.9999999745596</v>
      </c>
      <c r="E27" s="6">
        <f t="shared" si="1"/>
        <v>4171.9999999745596</v>
      </c>
    </row>
    <row r="28" spans="1:8">
      <c r="A28" s="40">
        <v>1</v>
      </c>
      <c r="B28" s="6">
        <f ca="1">'зима 2014'!J29+'зима 2014'!M29</f>
        <v>2056.0000000041327</v>
      </c>
      <c r="C28" s="6">
        <f ca="1">'зима 2014'!D29+'зима 2014'!G29</f>
        <v>1355.9999999999945</v>
      </c>
      <c r="D28" s="6">
        <f t="shared" si="0"/>
        <v>3412.0000000041273</v>
      </c>
      <c r="E28" s="6">
        <f t="shared" si="1"/>
        <v>3412.0000000041273</v>
      </c>
    </row>
    <row r="29" spans="1:8">
      <c r="A29" s="50" t="s">
        <v>13</v>
      </c>
      <c r="B29" s="6">
        <f>SUM(B4:B28)</f>
        <v>56131.99999997596</v>
      </c>
      <c r="C29" s="6">
        <f>SUM(C4:C28)</f>
        <v>36233.99999999992</v>
      </c>
      <c r="D29" s="41">
        <f>SUM(D4:D28)</f>
        <v>92365.999999975873</v>
      </c>
      <c r="E29" s="29">
        <f>SUM(E4:E28)</f>
        <v>92365.999999975873</v>
      </c>
    </row>
    <row r="31" spans="1:8">
      <c r="A31" t="s">
        <v>25</v>
      </c>
      <c r="H31" s="24"/>
    </row>
    <row r="32" spans="1:8">
      <c r="A32" t="s">
        <v>26</v>
      </c>
      <c r="H32" s="24"/>
    </row>
    <row r="33" spans="1:8">
      <c r="A33" t="s">
        <v>27</v>
      </c>
      <c r="H33" s="24"/>
    </row>
    <row r="34" spans="1:8">
      <c r="A34" t="s">
        <v>28</v>
      </c>
      <c r="D34" s="45">
        <f>ROUND(19702340+2*H29,0)</f>
        <v>19702340</v>
      </c>
      <c r="H34" s="24"/>
    </row>
    <row r="35" spans="1:8">
      <c r="H35" s="24"/>
    </row>
    <row r="36" spans="1:8">
      <c r="H36" s="24"/>
    </row>
    <row r="37" spans="1:8">
      <c r="A37" t="s">
        <v>271</v>
      </c>
      <c r="H37" s="24"/>
    </row>
  </sheetData>
  <phoneticPr fontId="8" type="noConversion"/>
  <pageMargins left="0.75" right="0.39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N38" sqref="N38"/>
    </sheetView>
  </sheetViews>
  <sheetFormatPr defaultRowHeight="12.75"/>
  <cols>
    <col min="1" max="1" width="15.140625" customWidth="1"/>
    <col min="2" max="2" width="22.7109375" customWidth="1"/>
    <col min="3" max="3" width="20.7109375" customWidth="1"/>
    <col min="4" max="4" width="12" hidden="1" customWidth="1"/>
    <col min="5" max="5" width="18.28515625" hidden="1" customWidth="1"/>
    <col min="6" max="6" width="13.28515625" hidden="1" customWidth="1"/>
    <col min="7" max="7" width="23.42578125" style="24" customWidth="1"/>
  </cols>
  <sheetData>
    <row r="1" spans="1:8" s="35" customFormat="1" ht="18">
      <c r="A1" s="32" t="s">
        <v>176</v>
      </c>
      <c r="B1" s="33"/>
      <c r="C1" s="32"/>
      <c r="D1" s="32"/>
      <c r="E1" s="32"/>
      <c r="F1" s="32"/>
      <c r="G1" s="34"/>
    </row>
    <row r="2" spans="1:8" ht="25.5">
      <c r="A2" s="6" t="s">
        <v>12</v>
      </c>
      <c r="B2" s="6" t="s">
        <v>16</v>
      </c>
      <c r="C2" s="6" t="s">
        <v>16</v>
      </c>
      <c r="D2" s="115" t="s">
        <v>18</v>
      </c>
      <c r="E2" s="116"/>
      <c r="F2" s="6" t="s">
        <v>4</v>
      </c>
      <c r="G2" s="37" t="s">
        <v>19</v>
      </c>
    </row>
    <row r="3" spans="1:8" ht="54.75" customHeight="1">
      <c r="A3" s="6" t="s">
        <v>5</v>
      </c>
      <c r="B3" s="25" t="s">
        <v>31</v>
      </c>
      <c r="C3" s="25" t="s">
        <v>32</v>
      </c>
      <c r="D3" s="25" t="s">
        <v>21</v>
      </c>
      <c r="E3" s="38" t="s">
        <v>22</v>
      </c>
      <c r="F3" s="25" t="s">
        <v>23</v>
      </c>
      <c r="G3" s="39" t="s">
        <v>24</v>
      </c>
    </row>
    <row r="4" spans="1:8">
      <c r="A4" s="40">
        <v>0</v>
      </c>
      <c r="B4" s="83">
        <f ca="1">'лето 2014'!E5+'лето 2014'!H5</f>
        <v>0</v>
      </c>
      <c r="C4" s="82">
        <f ca="1">'лето 2014'!K5+'лето 2014'!N5</f>
        <v>0</v>
      </c>
      <c r="D4" s="6"/>
      <c r="E4" s="43"/>
      <c r="F4" s="43"/>
      <c r="G4" s="43">
        <f>B4+C4</f>
        <v>0</v>
      </c>
    </row>
    <row r="5" spans="1:8">
      <c r="A5" s="40">
        <v>4.1666666666666699E-2</v>
      </c>
      <c r="B5" s="83">
        <f ca="1">'лето 2014'!E6+'лето 2014'!H6</f>
        <v>1707.9999999841675</v>
      </c>
      <c r="C5" s="82">
        <f ca="1">'лето 2014'!K6+'лето 2014'!N6</f>
        <v>882.00000000097134</v>
      </c>
      <c r="D5" s="6"/>
      <c r="E5" s="43"/>
      <c r="F5" s="43"/>
      <c r="G5" s="43">
        <f t="shared" ref="G5:G29" si="0">B5+C5</f>
        <v>2589.9999999851389</v>
      </c>
    </row>
    <row r="6" spans="1:8">
      <c r="A6" s="40">
        <v>8.3333333333333301E-2</v>
      </c>
      <c r="B6" s="83">
        <f ca="1">'лето 2014'!E7+'лето 2014'!H7</f>
        <v>1428.0000000362634</v>
      </c>
      <c r="C6" s="82">
        <f ca="1">'лето 2014'!K7+'лето 2014'!N7</f>
        <v>660.0000000014461</v>
      </c>
      <c r="D6" s="6"/>
      <c r="E6" s="43"/>
      <c r="F6" s="43"/>
      <c r="G6" s="43">
        <f t="shared" si="0"/>
        <v>2088.0000000377095</v>
      </c>
    </row>
    <row r="7" spans="1:8">
      <c r="A7" s="40">
        <v>0.125</v>
      </c>
      <c r="B7" s="83">
        <f ca="1">'лето 2014'!E8+'лето 2014'!H8</f>
        <v>1295.9999999729916</v>
      </c>
      <c r="C7" s="82">
        <f ca="1">'лето 2014'!K8+'лето 2014'!N8</f>
        <v>563.99999999825923</v>
      </c>
      <c r="D7" s="6"/>
      <c r="E7" s="43"/>
      <c r="F7" s="43"/>
      <c r="G7" s="43">
        <f t="shared" si="0"/>
        <v>1859.9999999712509</v>
      </c>
    </row>
    <row r="8" spans="1:8">
      <c r="A8" s="40">
        <v>0.16666666666666699</v>
      </c>
      <c r="B8" s="83">
        <f ca="1">'лето 2014'!E9+'лето 2014'!H9</f>
        <v>1224.000000009255</v>
      </c>
      <c r="C8" s="82">
        <f ca="1">'лето 2014'!K9+'лето 2014'!N9</f>
        <v>515.99999999939428</v>
      </c>
      <c r="D8" s="6"/>
      <c r="E8" s="43"/>
      <c r="F8" s="43"/>
      <c r="G8" s="43">
        <f t="shared" si="0"/>
        <v>1740.0000000086493</v>
      </c>
    </row>
    <row r="9" spans="1:8" s="45" customFormat="1">
      <c r="A9" s="40">
        <v>0.20833333333333301</v>
      </c>
      <c r="B9" s="83">
        <f ca="1">'лето 2014'!E10+'лето 2014'!H10</f>
        <v>1123.9999999961583</v>
      </c>
      <c r="C9" s="82">
        <f ca="1">'лето 2014'!K10+'лето 2014'!N10</f>
        <v>486.00000000215005</v>
      </c>
      <c r="D9" s="41"/>
      <c r="E9" s="44"/>
      <c r="F9" s="44"/>
      <c r="G9" s="43">
        <f t="shared" si="0"/>
        <v>1609.9999999983083</v>
      </c>
      <c r="H9"/>
    </row>
    <row r="10" spans="1:8" s="45" customFormat="1">
      <c r="A10" s="40">
        <v>0.25</v>
      </c>
      <c r="B10" s="83">
        <f ca="1">'лето 2014'!E11+'лето 2014'!H11</f>
        <v>1180.000000000291</v>
      </c>
      <c r="C10" s="82">
        <f ca="1">'лето 2014'!K11+'лето 2014'!N11</f>
        <v>503.9999999983138</v>
      </c>
      <c r="D10" s="41"/>
      <c r="E10" s="44"/>
      <c r="F10" s="44"/>
      <c r="G10" s="43">
        <f t="shared" si="0"/>
        <v>1683.9999999986048</v>
      </c>
      <c r="H10"/>
    </row>
    <row r="11" spans="1:8" s="45" customFormat="1">
      <c r="A11" s="40">
        <v>0.29166666666666702</v>
      </c>
      <c r="B11" s="83">
        <f ca="1">'лето 2014'!E12+'лето 2014'!H12</f>
        <v>1540.0000000008731</v>
      </c>
      <c r="C11" s="82">
        <f ca="1">'лето 2014'!K12+'лето 2014'!N12</f>
        <v>696.00000000195905</v>
      </c>
      <c r="D11" s="41"/>
      <c r="E11" s="44"/>
      <c r="F11" s="44"/>
      <c r="G11" s="43">
        <f t="shared" si="0"/>
        <v>2236.0000000028322</v>
      </c>
      <c r="H11"/>
    </row>
    <row r="12" spans="1:8" s="45" customFormat="1">
      <c r="A12" s="46">
        <v>0.33333333333333298</v>
      </c>
      <c r="B12" s="100">
        <f ca="1">'лето 2014'!E13+'лето 2014'!H13</f>
        <v>1875.5999999921187</v>
      </c>
      <c r="C12" s="101">
        <f ca="1">'лето 2014'!K13+'лето 2014'!N13</f>
        <v>941.99999999887041</v>
      </c>
      <c r="D12" s="47"/>
      <c r="E12" s="48"/>
      <c r="F12" s="48"/>
      <c r="G12" s="84">
        <f t="shared" si="0"/>
        <v>2817.5999999909891</v>
      </c>
      <c r="H12"/>
    </row>
    <row r="13" spans="1:8">
      <c r="A13" s="46">
        <v>0.375</v>
      </c>
      <c r="B13" s="100">
        <f ca="1">'лето 2014'!E14+'лето 2014'!H14</f>
        <v>1944.4000000221422</v>
      </c>
      <c r="C13" s="101">
        <f ca="1">'лето 2014'!K14+'лето 2014'!N14</f>
        <v>1032.0000000001528</v>
      </c>
      <c r="D13" s="47"/>
      <c r="E13" s="48"/>
      <c r="F13" s="48"/>
      <c r="G13" s="84">
        <f t="shared" si="0"/>
        <v>2976.400000022295</v>
      </c>
    </row>
    <row r="14" spans="1:8">
      <c r="A14" s="46">
        <v>0.41666666666666702</v>
      </c>
      <c r="B14" s="100">
        <f ca="1">'лето 2014'!E15+'лето 2014'!H15</f>
        <v>2103.9999999775318</v>
      </c>
      <c r="C14" s="101">
        <f ca="1">'лето 2014'!K15+'лето 2014'!N15</f>
        <v>1104.0000000011787</v>
      </c>
      <c r="D14" s="47"/>
      <c r="E14" s="48"/>
      <c r="F14" s="48"/>
      <c r="G14" s="84">
        <f t="shared" si="0"/>
        <v>3207.9999999787105</v>
      </c>
    </row>
    <row r="15" spans="1:8">
      <c r="A15" s="46">
        <v>0.45833333333333298</v>
      </c>
      <c r="B15" s="100">
        <f ca="1">'лето 2014'!E16+'лето 2014'!H16</f>
        <v>2820.0000000288128</v>
      </c>
      <c r="C15" s="101">
        <f ca="1">'лето 2014'!K16+'лето 2014'!N16</f>
        <v>1127.9999999985648</v>
      </c>
      <c r="D15" s="47"/>
      <c r="E15" s="48"/>
      <c r="F15" s="48"/>
      <c r="G15" s="84">
        <f t="shared" si="0"/>
        <v>3948.0000000273776</v>
      </c>
    </row>
    <row r="16" spans="1:8">
      <c r="A16" s="40">
        <v>0.5</v>
      </c>
      <c r="B16" s="83">
        <f ca="1">'лето 2014'!E17+'лето 2014'!H17</f>
        <v>1644.0000000002328</v>
      </c>
      <c r="C16" s="82">
        <f ca="1">'лето 2014'!K17+'лето 2014'!N17</f>
        <v>1104.0000000004966</v>
      </c>
      <c r="D16" s="28"/>
      <c r="E16" s="43"/>
      <c r="F16" s="43"/>
      <c r="G16" s="43">
        <f t="shared" si="0"/>
        <v>2748.0000000007294</v>
      </c>
    </row>
    <row r="17" spans="1:8">
      <c r="A17" s="40">
        <v>0.54166666666666696</v>
      </c>
      <c r="B17" s="83">
        <f ca="1">'лето 2014'!E18+'лето 2014'!H18</f>
        <v>2219.9999999866122</v>
      </c>
      <c r="C17" s="82">
        <f ca="1">'лето 2014'!K18+'лето 2014'!N18</f>
        <v>1176.0000000001583</v>
      </c>
      <c r="D17" s="28"/>
      <c r="E17" s="43"/>
      <c r="F17" s="43"/>
      <c r="G17" s="43">
        <f t="shared" si="0"/>
        <v>3395.9999999867705</v>
      </c>
    </row>
    <row r="18" spans="1:8">
      <c r="A18" s="40">
        <v>0.58333333333333304</v>
      </c>
      <c r="B18" s="83">
        <f ca="1">'лето 2014'!E19+'лето 2014'!H19</f>
        <v>2179.9999999930151</v>
      </c>
      <c r="C18" s="82">
        <f ca="1">'лето 2014'!K19+'лето 2014'!N19</f>
        <v>1127.9999999999291</v>
      </c>
      <c r="D18" s="28"/>
      <c r="E18" s="43"/>
      <c r="F18" s="43"/>
      <c r="G18" s="43">
        <f t="shared" si="0"/>
        <v>3307.9999999929441</v>
      </c>
    </row>
    <row r="19" spans="1:8" s="45" customFormat="1">
      <c r="A19" s="40">
        <v>0.625</v>
      </c>
      <c r="B19" s="83">
        <f ca="1">'лето 2014'!E20+'лето 2014'!H20</f>
        <v>2096.0000000195578</v>
      </c>
      <c r="C19" s="82">
        <f ca="1">'лето 2014'!K20+'лето 2014'!N20</f>
        <v>995.99999999963984</v>
      </c>
      <c r="D19" s="49"/>
      <c r="E19" s="44"/>
      <c r="F19" s="44"/>
      <c r="G19" s="43">
        <f t="shared" si="0"/>
        <v>3092.0000000191976</v>
      </c>
      <c r="H19"/>
    </row>
    <row r="20" spans="1:8" s="45" customFormat="1">
      <c r="A20" s="40">
        <v>0.66666666666666696</v>
      </c>
      <c r="B20" s="83">
        <f ca="1">'лето 2014'!E21+'лето 2014'!H21</f>
        <v>2083.9999999734573</v>
      </c>
      <c r="C20" s="82">
        <f ca="1">'лето 2014'!K21+'лето 2014'!N21</f>
        <v>978.00000000006548</v>
      </c>
      <c r="D20" s="49"/>
      <c r="E20" s="44"/>
      <c r="F20" s="44"/>
      <c r="G20" s="43">
        <f t="shared" si="0"/>
        <v>3061.9999999735228</v>
      </c>
      <c r="H20"/>
    </row>
    <row r="21" spans="1:8" s="45" customFormat="1">
      <c r="A21" s="40">
        <v>0.70833333333333304</v>
      </c>
      <c r="B21" s="83">
        <f ca="1">'лето 2014'!E22+'лето 2014'!H22</f>
        <v>2112.0000000155414</v>
      </c>
      <c r="C21" s="82">
        <f ca="1">'лето 2014'!K22+'лето 2014'!N22</f>
        <v>954.00000000063301</v>
      </c>
      <c r="D21" s="49"/>
      <c r="E21" s="44"/>
      <c r="F21" s="44"/>
      <c r="G21" s="43">
        <f t="shared" si="0"/>
        <v>3066.0000000161745</v>
      </c>
      <c r="H21"/>
    </row>
    <row r="22" spans="1:8" s="45" customFormat="1">
      <c r="A22" s="46">
        <v>0.75</v>
      </c>
      <c r="B22" s="100">
        <f ca="1">'лето 2014'!E23+'лето 2014'!H23</f>
        <v>2167.9999999832944</v>
      </c>
      <c r="C22" s="101">
        <f ca="1">'лето 2014'!K23+'лето 2014'!N23</f>
        <v>959.99999999980901</v>
      </c>
      <c r="D22" s="47"/>
      <c r="E22" s="48"/>
      <c r="F22" s="48"/>
      <c r="G22" s="84">
        <f t="shared" si="0"/>
        <v>3127.9999999831034</v>
      </c>
      <c r="H22"/>
    </row>
    <row r="23" spans="1:8">
      <c r="A23" s="46">
        <v>0.79166666666666696</v>
      </c>
      <c r="B23" s="100">
        <f ca="1">'лето 2014'!E24+'лето 2014'!H24</f>
        <v>2300.0000000029104</v>
      </c>
      <c r="C23" s="101">
        <f ca="1">'лето 2014'!K24+'лето 2014'!N24</f>
        <v>1044.0000000005512</v>
      </c>
      <c r="D23" s="47"/>
      <c r="E23" s="48"/>
      <c r="F23" s="48"/>
      <c r="G23" s="84">
        <f t="shared" si="0"/>
        <v>3344.0000000034615</v>
      </c>
    </row>
    <row r="24" spans="1:8">
      <c r="A24" s="46">
        <v>0.83333333333333304</v>
      </c>
      <c r="B24" s="100">
        <f ca="1">'лето 2014'!E25+'лето 2014'!H25</f>
        <v>2376.0000000111177</v>
      </c>
      <c r="C24" s="101">
        <f ca="1">'лето 2014'!K25+'лето 2014'!N25</f>
        <v>1085.9999999981937</v>
      </c>
      <c r="D24" s="47"/>
      <c r="E24" s="48"/>
      <c r="F24" s="48"/>
      <c r="G24" s="84">
        <f t="shared" si="0"/>
        <v>3462.0000000093114</v>
      </c>
    </row>
    <row r="25" spans="1:8">
      <c r="A25" s="46">
        <v>0.875</v>
      </c>
      <c r="B25" s="100">
        <f ca="1">'лето 2014'!E26+'лето 2014'!H26</f>
        <v>2336.0000000102445</v>
      </c>
      <c r="C25" s="101">
        <f ca="1">'лето 2014'!K26+'лето 2014'!N26</f>
        <v>1122.0000000000709</v>
      </c>
      <c r="D25" s="47"/>
      <c r="E25" s="48"/>
      <c r="F25" s="48"/>
      <c r="G25" s="84">
        <f t="shared" si="0"/>
        <v>3458.0000000103155</v>
      </c>
    </row>
    <row r="26" spans="1:8">
      <c r="A26" s="40">
        <v>0.91666666666666696</v>
      </c>
      <c r="B26" s="83">
        <f ca="1">'лето 2014'!E27+'лето 2014'!H27</f>
        <v>2395.9999999715365</v>
      </c>
      <c r="C26" s="82">
        <f ca="1">'лето 2014'!K27+'лето 2014'!N27</f>
        <v>1224.0000000003874</v>
      </c>
      <c r="D26" s="28"/>
      <c r="E26" s="43"/>
      <c r="F26" s="43"/>
      <c r="G26" s="43">
        <f t="shared" si="0"/>
        <v>3619.9999999719239</v>
      </c>
    </row>
    <row r="27" spans="1:8">
      <c r="A27" s="40">
        <v>0.95833333333333304</v>
      </c>
      <c r="B27" s="83">
        <f ca="1">'лето 2014'!E28+'лето 2014'!H28</f>
        <v>2432.0000000225264</v>
      </c>
      <c r="C27" s="82">
        <f ca="1">'лето 2014'!K28+'лето 2014'!N28</f>
        <v>1301.9999999992251</v>
      </c>
      <c r="D27" s="28"/>
      <c r="E27" s="43"/>
      <c r="F27" s="43"/>
      <c r="G27" s="43">
        <f t="shared" si="0"/>
        <v>3734.0000000217515</v>
      </c>
    </row>
    <row r="28" spans="1:8">
      <c r="A28" s="40">
        <v>1</v>
      </c>
      <c r="B28" s="83">
        <f ca="1">'лето 2014'!E29+'лето 2014'!H29</f>
        <v>2127.9999999824213</v>
      </c>
      <c r="C28" s="82">
        <f ca="1">'лето 2014'!K29+'лето 2014'!N29</f>
        <v>1122.0000000014352</v>
      </c>
      <c r="D28" s="28"/>
      <c r="E28" s="43"/>
      <c r="F28" s="43"/>
      <c r="G28" s="43">
        <f t="shared" si="0"/>
        <v>3249.9999999838565</v>
      </c>
    </row>
    <row r="29" spans="1:8">
      <c r="A29" s="50" t="s">
        <v>13</v>
      </c>
      <c r="B29" s="81">
        <f>SUM(B5:B28)</f>
        <v>46715.999999993073</v>
      </c>
      <c r="C29" s="81">
        <f>SUM(C5:C28)</f>
        <v>22710.000000001855</v>
      </c>
      <c r="D29" s="51"/>
      <c r="E29" s="52"/>
      <c r="F29" s="52"/>
      <c r="G29" s="84">
        <f t="shared" si="0"/>
        <v>69425.999999994936</v>
      </c>
    </row>
    <row r="30" spans="1:8">
      <c r="A30" s="53"/>
      <c r="G30" s="85">
        <f>G29/24/1000</f>
        <v>2.892749999999789</v>
      </c>
    </row>
    <row r="31" spans="1:8">
      <c r="A31" t="s">
        <v>25</v>
      </c>
    </row>
    <row r="32" spans="1:8">
      <c r="A32" t="s">
        <v>26</v>
      </c>
    </row>
    <row r="33" spans="1:2" hidden="1">
      <c r="A33" t="s">
        <v>27</v>
      </c>
    </row>
    <row r="34" spans="1:2">
      <c r="A34" t="s">
        <v>28</v>
      </c>
    </row>
    <row r="37" spans="1:2">
      <c r="A37" t="s">
        <v>66</v>
      </c>
    </row>
    <row r="41" spans="1:2" ht="50.25" customHeight="1">
      <c r="A41" s="54" t="s">
        <v>29</v>
      </c>
    </row>
    <row r="42" spans="1:2">
      <c r="B42" t="s">
        <v>65</v>
      </c>
    </row>
  </sheetData>
  <mergeCells count="1">
    <mergeCell ref="D2:E2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L29" sqref="L29"/>
    </sheetView>
  </sheetViews>
  <sheetFormatPr defaultRowHeight="19.5" customHeight="1"/>
  <cols>
    <col min="1" max="1" width="8.140625" style="1" customWidth="1"/>
    <col min="2" max="2" width="9.140625" hidden="1" customWidth="1"/>
    <col min="3" max="3" width="13.42578125" style="1" customWidth="1"/>
    <col min="4" max="4" width="11.42578125" style="1" customWidth="1"/>
    <col min="5" max="5" width="13.42578125" style="1" customWidth="1"/>
    <col min="6" max="6" width="11.85546875" style="1" customWidth="1"/>
    <col min="7" max="7" width="8.85546875" style="1" customWidth="1"/>
    <col min="8" max="8" width="11.85546875" style="1" customWidth="1"/>
    <col min="9" max="9" width="11.5703125" style="1" customWidth="1"/>
    <col min="10" max="10" width="9.140625" style="1"/>
    <col min="11" max="11" width="11.28515625" style="1" customWidth="1"/>
    <col min="12" max="12" width="11.140625" style="1" customWidth="1"/>
    <col min="13" max="13" width="11.28515625" style="1" customWidth="1"/>
    <col min="14" max="14" width="10.42578125" style="1" customWidth="1"/>
    <col min="15" max="15" width="17.28515625" style="1" customWidth="1"/>
    <col min="16" max="16" width="10.85546875" style="1" bestFit="1" customWidth="1"/>
    <col min="17" max="16384" width="9.140625" style="1"/>
  </cols>
  <sheetData>
    <row r="1" spans="1:17" s="22" customFormat="1" ht="19.5" customHeight="1">
      <c r="A1" s="75"/>
      <c r="B1" s="75"/>
      <c r="C1" s="76" t="s">
        <v>175</v>
      </c>
      <c r="D1" s="76"/>
      <c r="E1" s="76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s="5" customFormat="1" ht="9.75" customHeight="1">
      <c r="A2" s="4"/>
    </row>
    <row r="3" spans="1:17" s="17" customFormat="1" ht="63.75" customHeight="1">
      <c r="A3" s="72" t="s">
        <v>0</v>
      </c>
      <c r="B3" s="19"/>
      <c r="C3" s="19" t="s">
        <v>59</v>
      </c>
      <c r="D3" s="19" t="s">
        <v>1</v>
      </c>
      <c r="E3" s="19">
        <v>4000</v>
      </c>
      <c r="F3" s="19" t="s">
        <v>60</v>
      </c>
      <c r="G3" s="19" t="s">
        <v>1</v>
      </c>
      <c r="H3" s="19">
        <v>12000</v>
      </c>
      <c r="I3" s="19" t="s">
        <v>61</v>
      </c>
      <c r="J3" s="19" t="s">
        <v>1</v>
      </c>
      <c r="K3" s="19">
        <v>6000</v>
      </c>
      <c r="L3" s="19" t="s">
        <v>62</v>
      </c>
      <c r="M3" s="19" t="s">
        <v>1</v>
      </c>
      <c r="N3" s="19">
        <v>6000</v>
      </c>
      <c r="O3" s="104" t="s">
        <v>58</v>
      </c>
    </row>
    <row r="4" spans="1:17" s="17" customFormat="1" ht="19.5" customHeight="1">
      <c r="A4" s="72" t="s">
        <v>5</v>
      </c>
      <c r="B4" s="19"/>
      <c r="C4" s="19" t="s">
        <v>63</v>
      </c>
      <c r="D4" s="19" t="s">
        <v>6</v>
      </c>
      <c r="E4" s="19" t="s">
        <v>7</v>
      </c>
      <c r="F4" s="19" t="s">
        <v>63</v>
      </c>
      <c r="G4" s="19" t="s">
        <v>6</v>
      </c>
      <c r="H4" s="19" t="s">
        <v>7</v>
      </c>
      <c r="I4" s="19" t="s">
        <v>63</v>
      </c>
      <c r="J4" s="19" t="s">
        <v>6</v>
      </c>
      <c r="K4" s="19" t="s">
        <v>7</v>
      </c>
      <c r="L4" s="19" t="s">
        <v>63</v>
      </c>
      <c r="M4" s="19" t="s">
        <v>6</v>
      </c>
      <c r="N4" s="19" t="s">
        <v>7</v>
      </c>
      <c r="O4" s="64"/>
    </row>
    <row r="5" spans="1:17" ht="19.5" customHeight="1">
      <c r="A5" s="50">
        <v>0</v>
      </c>
      <c r="B5" s="2"/>
      <c r="C5" s="98">
        <v>12350.89</v>
      </c>
      <c r="D5" s="2"/>
      <c r="E5" s="2"/>
      <c r="F5" s="98">
        <v>21340</v>
      </c>
      <c r="G5" s="2"/>
      <c r="H5" s="2"/>
      <c r="I5" s="98">
        <v>3074.49</v>
      </c>
      <c r="J5" s="2"/>
      <c r="K5" s="2"/>
      <c r="L5" s="98">
        <v>793.55</v>
      </c>
      <c r="M5" s="2"/>
      <c r="N5" s="2"/>
      <c r="O5" s="73">
        <f>E5+H5+K5+N5</f>
        <v>0</v>
      </c>
    </row>
    <row r="6" spans="1:17" ht="19.5" customHeight="1">
      <c r="A6" s="50">
        <v>4.1666666666666699E-2</v>
      </c>
      <c r="B6" s="2"/>
      <c r="C6" s="99">
        <v>12351.074000000001</v>
      </c>
      <c r="D6" s="99">
        <f>C6-C5</f>
        <v>0.18400000000110595</v>
      </c>
      <c r="E6" s="78">
        <f>D6*4000</f>
        <v>736.00000000442378</v>
      </c>
      <c r="F6" s="98">
        <v>21340.080999999998</v>
      </c>
      <c r="G6" s="99">
        <f>F6-F5</f>
        <v>8.0999999998311978E-2</v>
      </c>
      <c r="H6" s="78">
        <f>G6*12000</f>
        <v>971.99999997974373</v>
      </c>
      <c r="I6" s="98">
        <v>3074.6309999999999</v>
      </c>
      <c r="J6" s="99">
        <f>I6-I5</f>
        <v>0.1410000000000764</v>
      </c>
      <c r="K6" s="78">
        <f>J6*6000</f>
        <v>846.00000000045839</v>
      </c>
      <c r="L6" s="98">
        <v>793.55600000000004</v>
      </c>
      <c r="M6" s="99">
        <f>L6-L5</f>
        <v>6.0000000000854925E-3</v>
      </c>
      <c r="N6" s="78">
        <f>M6*6000</f>
        <v>36.000000000512955</v>
      </c>
      <c r="O6" s="73">
        <f>E6+H6+K6+N6</f>
        <v>2589.9999999851389</v>
      </c>
    </row>
    <row r="7" spans="1:17" ht="19.5" customHeight="1">
      <c r="A7" s="50">
        <v>8.3333333333333301E-2</v>
      </c>
      <c r="B7" s="2"/>
      <c r="C7" s="99">
        <v>12351.227000000001</v>
      </c>
      <c r="D7" s="99">
        <f>C7-C6</f>
        <v>0.15300000000024738</v>
      </c>
      <c r="E7" s="78">
        <f>D7*4000</f>
        <v>612.00000000098953</v>
      </c>
      <c r="F7" s="98">
        <v>21340.149000000001</v>
      </c>
      <c r="G7" s="99">
        <f>F7-F6</f>
        <v>6.8000000002939487E-2</v>
      </c>
      <c r="H7" s="78">
        <f>G7*12000</f>
        <v>816.00000003527384</v>
      </c>
      <c r="I7" s="98">
        <v>3074.7350000000001</v>
      </c>
      <c r="J7" s="99">
        <f>I7-I6</f>
        <v>0.10400000000026921</v>
      </c>
      <c r="K7" s="78">
        <f>J7*6000</f>
        <v>624.00000000161526</v>
      </c>
      <c r="L7" s="98">
        <v>793.56200000000001</v>
      </c>
      <c r="M7" s="99">
        <f>L7-L6</f>
        <v>5.9999999999718057E-3</v>
      </c>
      <c r="N7" s="78">
        <f>M7*6000</f>
        <v>35.999999999830834</v>
      </c>
      <c r="O7" s="73">
        <f>E7+H7+K7+N7</f>
        <v>2088.0000000377095</v>
      </c>
    </row>
    <row r="8" spans="1:17" ht="19.5" customHeight="1">
      <c r="A8" s="50">
        <v>0.125</v>
      </c>
      <c r="B8" s="2"/>
      <c r="C8" s="99">
        <v>12351.365</v>
      </c>
      <c r="D8" s="99">
        <f t="shared" ref="D8:D29" si="0">C8-C7</f>
        <v>0.13799999999901047</v>
      </c>
      <c r="E8" s="78">
        <f t="shared" ref="E8:E29" si="1">D8*4000</f>
        <v>551.99999999604188</v>
      </c>
      <c r="F8" s="98">
        <v>21340.210999999999</v>
      </c>
      <c r="G8" s="99">
        <f t="shared" ref="G8:G29" si="2">F8-F7</f>
        <v>6.1999999998079147E-2</v>
      </c>
      <c r="H8" s="78">
        <f t="shared" ref="H8:H29" si="3">G8*12000</f>
        <v>743.99999997694977</v>
      </c>
      <c r="I8" s="98">
        <v>3074.8229999999999</v>
      </c>
      <c r="J8" s="99">
        <f t="shared" ref="J8:J29" si="4">I8-I7</f>
        <v>8.7999999999738066E-2</v>
      </c>
      <c r="K8" s="78">
        <f>J8*6000</f>
        <v>527.99999999842839</v>
      </c>
      <c r="L8" s="98">
        <v>793.56799999999998</v>
      </c>
      <c r="M8" s="99">
        <f t="shared" ref="M8:M29" si="5">L8-L7</f>
        <v>5.9999999999718057E-3</v>
      </c>
      <c r="N8" s="78">
        <f>M8*6000</f>
        <v>35.999999999830834</v>
      </c>
      <c r="O8" s="73">
        <f t="shared" ref="O8:O30" si="6">E8+H8+K8+N8</f>
        <v>1859.9999999712509</v>
      </c>
    </row>
    <row r="9" spans="1:17" ht="19.5" customHeight="1">
      <c r="A9" s="50">
        <v>0.16666666666666699</v>
      </c>
      <c r="B9" s="2"/>
      <c r="C9" s="99">
        <v>12351.496999999999</v>
      </c>
      <c r="D9" s="99">
        <f t="shared" si="0"/>
        <v>0.1319999999996071</v>
      </c>
      <c r="E9" s="78">
        <f t="shared" si="1"/>
        <v>527.99999999842839</v>
      </c>
      <c r="F9" s="98">
        <v>21340.269</v>
      </c>
      <c r="G9" s="99">
        <f t="shared" si="2"/>
        <v>5.8000000000902219E-2</v>
      </c>
      <c r="H9" s="78">
        <f t="shared" si="3"/>
        <v>696.00000001082662</v>
      </c>
      <c r="I9" s="98">
        <v>3074.9029999999998</v>
      </c>
      <c r="J9" s="99">
        <f t="shared" si="4"/>
        <v>7.999999999992724E-2</v>
      </c>
      <c r="K9" s="78">
        <f t="shared" ref="K9:K29" si="7">J9*6000</f>
        <v>479.99999999956344</v>
      </c>
      <c r="L9" s="98">
        <v>793.57399999999996</v>
      </c>
      <c r="M9" s="99">
        <f t="shared" si="5"/>
        <v>5.9999999999718057E-3</v>
      </c>
      <c r="N9" s="78">
        <f t="shared" ref="N9:N29" si="8">M9*6000</f>
        <v>35.999999999830834</v>
      </c>
      <c r="O9" s="73">
        <f t="shared" si="6"/>
        <v>1740.0000000086493</v>
      </c>
    </row>
    <row r="10" spans="1:17" ht="19.5" customHeight="1">
      <c r="A10" s="50">
        <v>0.20833333333333401</v>
      </c>
      <c r="B10" s="2"/>
      <c r="C10" s="99">
        <v>12351.625</v>
      </c>
      <c r="D10" s="99">
        <f t="shared" si="0"/>
        <v>0.12800000000061118</v>
      </c>
      <c r="E10" s="78">
        <f t="shared" si="1"/>
        <v>512.00000000244472</v>
      </c>
      <c r="F10" s="98">
        <v>21340.32</v>
      </c>
      <c r="G10" s="99">
        <f t="shared" si="2"/>
        <v>5.0999999999476131E-2</v>
      </c>
      <c r="H10" s="78">
        <f t="shared" si="3"/>
        <v>611.99999999371357</v>
      </c>
      <c r="I10" s="98">
        <v>3074.9780000000001</v>
      </c>
      <c r="J10" s="99">
        <f t="shared" si="4"/>
        <v>7.5000000000272848E-2</v>
      </c>
      <c r="K10" s="78">
        <f t="shared" si="7"/>
        <v>450.00000000163709</v>
      </c>
      <c r="L10" s="98">
        <v>793.58</v>
      </c>
      <c r="M10" s="99">
        <f t="shared" si="5"/>
        <v>6.0000000000854925E-3</v>
      </c>
      <c r="N10" s="78">
        <f t="shared" si="8"/>
        <v>36.000000000512955</v>
      </c>
      <c r="O10" s="73">
        <f t="shared" si="6"/>
        <v>1609.9999999983083</v>
      </c>
    </row>
    <row r="11" spans="1:17" ht="19.5" customHeight="1">
      <c r="A11" s="50">
        <v>0.25</v>
      </c>
      <c r="B11" s="2"/>
      <c r="C11" s="99">
        <v>12351.758</v>
      </c>
      <c r="D11" s="99">
        <f t="shared" si="0"/>
        <v>0.13299999999981083</v>
      </c>
      <c r="E11" s="78">
        <f t="shared" si="1"/>
        <v>531.9999999992433</v>
      </c>
      <c r="F11" s="98">
        <v>21340.374</v>
      </c>
      <c r="G11" s="99">
        <f t="shared" si="2"/>
        <v>5.4000000000087311E-2</v>
      </c>
      <c r="H11" s="78">
        <f t="shared" si="3"/>
        <v>648.00000000104774</v>
      </c>
      <c r="I11" s="98">
        <v>3075.0569999999998</v>
      </c>
      <c r="J11" s="99">
        <f t="shared" si="4"/>
        <v>7.8999999999723514E-2</v>
      </c>
      <c r="K11" s="78">
        <f t="shared" si="7"/>
        <v>473.99999999834108</v>
      </c>
      <c r="L11" s="98">
        <v>793.58500000000004</v>
      </c>
      <c r="M11" s="99">
        <f t="shared" si="5"/>
        <v>4.9999999999954525E-3</v>
      </c>
      <c r="N11" s="78">
        <f t="shared" si="8"/>
        <v>29.999999999972715</v>
      </c>
      <c r="O11" s="73">
        <f t="shared" si="6"/>
        <v>1683.9999999986048</v>
      </c>
    </row>
    <row r="12" spans="1:17" ht="19.5" customHeight="1">
      <c r="A12" s="50">
        <v>0.29166666666666702</v>
      </c>
      <c r="B12" s="2"/>
      <c r="C12" s="99">
        <v>12351.927</v>
      </c>
      <c r="D12" s="99">
        <f t="shared" si="0"/>
        <v>0.16899999999986903</v>
      </c>
      <c r="E12" s="78">
        <f t="shared" si="1"/>
        <v>675.99999999947613</v>
      </c>
      <c r="F12" s="98">
        <v>21340.446</v>
      </c>
      <c r="G12" s="99">
        <f t="shared" si="2"/>
        <v>7.2000000000116415E-2</v>
      </c>
      <c r="H12" s="78">
        <f t="shared" si="3"/>
        <v>864.00000000139698</v>
      </c>
      <c r="I12" s="98">
        <v>3075.1680000000001</v>
      </c>
      <c r="J12" s="99">
        <f t="shared" si="4"/>
        <v>0.11100000000033106</v>
      </c>
      <c r="K12" s="78">
        <f t="shared" si="7"/>
        <v>666.00000000198634</v>
      </c>
      <c r="L12" s="98">
        <v>793.59</v>
      </c>
      <c r="M12" s="99">
        <f t="shared" si="5"/>
        <v>4.9999999999954525E-3</v>
      </c>
      <c r="N12" s="78">
        <f t="shared" si="8"/>
        <v>29.999999999972715</v>
      </c>
      <c r="O12" s="73">
        <f t="shared" si="6"/>
        <v>2236.0000000028322</v>
      </c>
    </row>
    <row r="13" spans="1:17" s="110" customFormat="1" ht="19.5" customHeight="1">
      <c r="A13" s="46">
        <v>0.33333333333333398</v>
      </c>
      <c r="B13" s="105"/>
      <c r="C13" s="106">
        <v>12352.130999999999</v>
      </c>
      <c r="D13" s="106">
        <f t="shared" si="0"/>
        <v>0.20399999999972351</v>
      </c>
      <c r="E13" s="107">
        <f t="shared" si="1"/>
        <v>815.99999999889405</v>
      </c>
      <c r="F13" s="108">
        <v>21340.534299999999</v>
      </c>
      <c r="G13" s="106">
        <f t="shared" si="2"/>
        <v>8.8299999999435386E-2</v>
      </c>
      <c r="H13" s="107">
        <f t="shared" si="3"/>
        <v>1059.5999999932246</v>
      </c>
      <c r="I13" s="108">
        <v>3075.319</v>
      </c>
      <c r="J13" s="106">
        <f t="shared" si="4"/>
        <v>0.15099999999983993</v>
      </c>
      <c r="K13" s="107">
        <f t="shared" si="7"/>
        <v>905.99999999903957</v>
      </c>
      <c r="L13" s="108">
        <v>793.596</v>
      </c>
      <c r="M13" s="106">
        <f t="shared" si="5"/>
        <v>5.9999999999718057E-3</v>
      </c>
      <c r="N13" s="107">
        <f t="shared" si="8"/>
        <v>35.999999999830834</v>
      </c>
      <c r="O13" s="109">
        <f t="shared" si="6"/>
        <v>2817.5999999909891</v>
      </c>
    </row>
    <row r="14" spans="1:17" s="110" customFormat="1" ht="19.5" customHeight="1">
      <c r="A14" s="46">
        <v>0.375</v>
      </c>
      <c r="B14" s="105"/>
      <c r="C14" s="106">
        <v>12352.333000000001</v>
      </c>
      <c r="D14" s="106">
        <f t="shared" si="0"/>
        <v>0.20200000000113505</v>
      </c>
      <c r="E14" s="107">
        <f t="shared" si="1"/>
        <v>808.0000000045402</v>
      </c>
      <c r="F14" s="108">
        <v>21340.629000000001</v>
      </c>
      <c r="G14" s="106">
        <f t="shared" si="2"/>
        <v>9.4700000001466833E-2</v>
      </c>
      <c r="H14" s="107">
        <f t="shared" si="3"/>
        <v>1136.400000017602</v>
      </c>
      <c r="I14" s="108">
        <v>3075.482</v>
      </c>
      <c r="J14" s="106">
        <f t="shared" si="4"/>
        <v>0.16300000000001091</v>
      </c>
      <c r="K14" s="107">
        <f t="shared" si="7"/>
        <v>978.00000000006548</v>
      </c>
      <c r="L14" s="108">
        <v>793.60500000000002</v>
      </c>
      <c r="M14" s="106">
        <f t="shared" si="5"/>
        <v>9.0000000000145519E-3</v>
      </c>
      <c r="N14" s="107">
        <f t="shared" si="8"/>
        <v>54.000000000087311</v>
      </c>
      <c r="O14" s="109">
        <f t="shared" si="6"/>
        <v>2976.400000022295</v>
      </c>
    </row>
    <row r="15" spans="1:17" s="110" customFormat="1" ht="19.5" customHeight="1">
      <c r="A15" s="46">
        <v>0.41666666666666702</v>
      </c>
      <c r="B15" s="105"/>
      <c r="C15" s="106">
        <v>12352.558999999999</v>
      </c>
      <c r="D15" s="106">
        <f t="shared" si="0"/>
        <v>0.22599999999874854</v>
      </c>
      <c r="E15" s="107">
        <f t="shared" si="1"/>
        <v>903.99999999499414</v>
      </c>
      <c r="F15" s="108">
        <v>21340.728999999999</v>
      </c>
      <c r="G15" s="106">
        <f t="shared" si="2"/>
        <v>9.9999999998544808E-2</v>
      </c>
      <c r="H15" s="107">
        <f t="shared" si="3"/>
        <v>1199.9999999825377</v>
      </c>
      <c r="I15" s="108">
        <v>3075.6550000000002</v>
      </c>
      <c r="J15" s="106">
        <f t="shared" si="4"/>
        <v>0.17300000000022919</v>
      </c>
      <c r="K15" s="107">
        <f t="shared" si="7"/>
        <v>1038.0000000013752</v>
      </c>
      <c r="L15" s="108">
        <v>793.61599999999999</v>
      </c>
      <c r="M15" s="106">
        <f t="shared" si="5"/>
        <v>1.0999999999967258E-2</v>
      </c>
      <c r="N15" s="107">
        <f t="shared" si="8"/>
        <v>65.999999999803549</v>
      </c>
      <c r="O15" s="109">
        <f t="shared" si="6"/>
        <v>3207.9999999787105</v>
      </c>
    </row>
    <row r="16" spans="1:17" ht="19.5" customHeight="1">
      <c r="A16" s="50">
        <v>0.45833333333333298</v>
      </c>
      <c r="B16" s="2"/>
      <c r="C16" s="99">
        <v>12352.802</v>
      </c>
      <c r="D16" s="99">
        <f t="shared" si="0"/>
        <v>0.2430000000003929</v>
      </c>
      <c r="E16" s="78">
        <f t="shared" si="1"/>
        <v>972.00000000157161</v>
      </c>
      <c r="F16" s="98">
        <v>21340.883000000002</v>
      </c>
      <c r="G16" s="99">
        <f t="shared" si="2"/>
        <v>0.1540000000022701</v>
      </c>
      <c r="H16" s="78">
        <f t="shared" si="3"/>
        <v>1848.0000000272412</v>
      </c>
      <c r="I16" s="98">
        <v>3075.828</v>
      </c>
      <c r="J16" s="99">
        <f t="shared" si="4"/>
        <v>0.17299999999977445</v>
      </c>
      <c r="K16" s="78">
        <f t="shared" si="7"/>
        <v>1037.9999999986467</v>
      </c>
      <c r="L16" s="98">
        <v>793.63099999999997</v>
      </c>
      <c r="M16" s="99">
        <f t="shared" si="5"/>
        <v>1.4999999999986358E-2</v>
      </c>
      <c r="N16" s="78">
        <f t="shared" si="8"/>
        <v>89.999999999918145</v>
      </c>
      <c r="O16" s="73">
        <f t="shared" si="6"/>
        <v>3948.0000000273776</v>
      </c>
    </row>
    <row r="17" spans="1:16" ht="19.5" customHeight="1">
      <c r="A17" s="50">
        <v>0.5</v>
      </c>
      <c r="B17" s="2"/>
      <c r="C17" s="99">
        <v>12353.050999999999</v>
      </c>
      <c r="D17" s="99">
        <f t="shared" si="0"/>
        <v>0.24899999999979627</v>
      </c>
      <c r="E17" s="78">
        <f t="shared" si="1"/>
        <v>995.99999999918509</v>
      </c>
      <c r="F17" s="98">
        <v>21340.937000000002</v>
      </c>
      <c r="G17" s="99">
        <f t="shared" si="2"/>
        <v>5.4000000000087311E-2</v>
      </c>
      <c r="H17" s="78">
        <f t="shared" si="3"/>
        <v>648.00000000104774</v>
      </c>
      <c r="I17" s="98">
        <v>3075.998</v>
      </c>
      <c r="J17" s="99">
        <f t="shared" si="4"/>
        <v>0.17000000000007276</v>
      </c>
      <c r="K17" s="78">
        <f t="shared" si="7"/>
        <v>1020.0000000004366</v>
      </c>
      <c r="L17" s="98">
        <v>793.64499999999998</v>
      </c>
      <c r="M17" s="99">
        <f t="shared" si="5"/>
        <v>1.4000000000010004E-2</v>
      </c>
      <c r="N17" s="78">
        <f t="shared" si="8"/>
        <v>84.000000000060027</v>
      </c>
      <c r="O17" s="73">
        <f t="shared" si="6"/>
        <v>2748.0000000007294</v>
      </c>
    </row>
    <row r="18" spans="1:16" ht="19.5" customHeight="1">
      <c r="A18" s="50">
        <v>0.54166666666666696</v>
      </c>
      <c r="B18" s="2"/>
      <c r="C18" s="99">
        <v>12353.3</v>
      </c>
      <c r="D18" s="99">
        <f t="shared" si="0"/>
        <v>0.24899999999979627</v>
      </c>
      <c r="E18" s="78">
        <f t="shared" si="1"/>
        <v>995.99999999918509</v>
      </c>
      <c r="F18" s="98">
        <v>21341.039000000001</v>
      </c>
      <c r="G18" s="99">
        <f t="shared" si="2"/>
        <v>0.10199999999895226</v>
      </c>
      <c r="H18" s="78">
        <f t="shared" si="3"/>
        <v>1223.9999999874271</v>
      </c>
      <c r="I18" s="98">
        <v>3076.1790000000001</v>
      </c>
      <c r="J18" s="99">
        <f t="shared" si="4"/>
        <v>0.18100000000004002</v>
      </c>
      <c r="K18" s="78">
        <f t="shared" si="7"/>
        <v>1086.0000000002401</v>
      </c>
      <c r="L18" s="98">
        <v>793.66</v>
      </c>
      <c r="M18" s="99">
        <f t="shared" si="5"/>
        <v>1.4999999999986358E-2</v>
      </c>
      <c r="N18" s="78">
        <f t="shared" si="8"/>
        <v>89.999999999918145</v>
      </c>
      <c r="O18" s="73">
        <f t="shared" si="6"/>
        <v>3395.9999999867705</v>
      </c>
    </row>
    <row r="19" spans="1:16" ht="19.5" customHeight="1">
      <c r="A19" s="50">
        <v>0.58333333333333304</v>
      </c>
      <c r="B19" s="2"/>
      <c r="C19" s="99">
        <v>12353.539000000001</v>
      </c>
      <c r="D19" s="99">
        <f t="shared" si="0"/>
        <v>0.23900000000139698</v>
      </c>
      <c r="E19" s="78">
        <f t="shared" si="1"/>
        <v>956.00000000558794</v>
      </c>
      <c r="F19" s="98">
        <v>21341.141</v>
      </c>
      <c r="G19" s="99">
        <f t="shared" si="2"/>
        <v>0.10199999999895226</v>
      </c>
      <c r="H19" s="78">
        <f t="shared" si="3"/>
        <v>1223.9999999874271</v>
      </c>
      <c r="I19" s="98">
        <v>3076.3530000000001</v>
      </c>
      <c r="J19" s="99">
        <f t="shared" si="4"/>
        <v>0.17399999999997817</v>
      </c>
      <c r="K19" s="78">
        <f t="shared" si="7"/>
        <v>1043.999999999869</v>
      </c>
      <c r="L19" s="98">
        <v>793.67399999999998</v>
      </c>
      <c r="M19" s="99">
        <f t="shared" si="5"/>
        <v>1.4000000000010004E-2</v>
      </c>
      <c r="N19" s="78">
        <f t="shared" si="8"/>
        <v>84.000000000060027</v>
      </c>
      <c r="O19" s="73">
        <f t="shared" si="6"/>
        <v>3307.9999999929441</v>
      </c>
    </row>
    <row r="20" spans="1:16" ht="19.5" customHeight="1">
      <c r="A20" s="50">
        <v>0.625</v>
      </c>
      <c r="B20" s="2"/>
      <c r="C20" s="99">
        <v>12353.769</v>
      </c>
      <c r="D20" s="99">
        <f t="shared" si="0"/>
        <v>0.22999999999956344</v>
      </c>
      <c r="E20" s="78">
        <f t="shared" si="1"/>
        <v>919.99999999825377</v>
      </c>
      <c r="F20" s="98">
        <v>21341.239000000001</v>
      </c>
      <c r="G20" s="99">
        <f t="shared" si="2"/>
        <v>9.8000000001775334E-2</v>
      </c>
      <c r="H20" s="78">
        <f t="shared" si="3"/>
        <v>1176.000000021304</v>
      </c>
      <c r="I20" s="98">
        <v>3076.509</v>
      </c>
      <c r="J20" s="99">
        <f t="shared" si="4"/>
        <v>0.15599999999994907</v>
      </c>
      <c r="K20" s="78">
        <f t="shared" si="7"/>
        <v>935.99999999969441</v>
      </c>
      <c r="L20" s="98">
        <v>793.68399999999997</v>
      </c>
      <c r="M20" s="99">
        <f t="shared" si="5"/>
        <v>9.9999999999909051E-3</v>
      </c>
      <c r="N20" s="78">
        <f t="shared" si="8"/>
        <v>59.99999999994543</v>
      </c>
      <c r="O20" s="73">
        <f t="shared" si="6"/>
        <v>3092.0000000191976</v>
      </c>
    </row>
    <row r="21" spans="1:16" ht="19.5" customHeight="1">
      <c r="A21" s="50">
        <v>0.66666666666666696</v>
      </c>
      <c r="B21" s="2"/>
      <c r="C21" s="99">
        <v>12354.002</v>
      </c>
      <c r="D21" s="99">
        <f t="shared" si="0"/>
        <v>0.23300000000017462</v>
      </c>
      <c r="E21" s="78">
        <f t="shared" si="1"/>
        <v>932.00000000069849</v>
      </c>
      <c r="F21" s="98">
        <v>21341.334999999999</v>
      </c>
      <c r="G21" s="99">
        <f t="shared" si="2"/>
        <v>9.5999999997729901E-2</v>
      </c>
      <c r="H21" s="78">
        <f t="shared" si="3"/>
        <v>1151.9999999727588</v>
      </c>
      <c r="I21" s="98">
        <v>3076.663</v>
      </c>
      <c r="J21" s="99">
        <f t="shared" si="4"/>
        <v>0.15399999999999636</v>
      </c>
      <c r="K21" s="78">
        <f t="shared" si="7"/>
        <v>923.99999999997817</v>
      </c>
      <c r="L21" s="98">
        <v>793.69299999999998</v>
      </c>
      <c r="M21" s="99">
        <f t="shared" si="5"/>
        <v>9.0000000000145519E-3</v>
      </c>
      <c r="N21" s="78">
        <f t="shared" si="8"/>
        <v>54.000000000087311</v>
      </c>
      <c r="O21" s="73">
        <f t="shared" si="6"/>
        <v>3061.9999999735228</v>
      </c>
    </row>
    <row r="22" spans="1:16" ht="19.5" customHeight="1">
      <c r="A22" s="50">
        <v>0.70833333333333304</v>
      </c>
      <c r="B22" s="2"/>
      <c r="C22" s="99">
        <v>12354.239</v>
      </c>
      <c r="D22" s="99">
        <f t="shared" si="0"/>
        <v>0.23699999999917054</v>
      </c>
      <c r="E22" s="78">
        <f t="shared" si="1"/>
        <v>947.99999999668216</v>
      </c>
      <c r="F22" s="98">
        <v>21341.432000000001</v>
      </c>
      <c r="G22" s="99">
        <f t="shared" si="2"/>
        <v>9.7000000001571607E-2</v>
      </c>
      <c r="H22" s="78">
        <f t="shared" si="3"/>
        <v>1164.0000000188593</v>
      </c>
      <c r="I22" s="98">
        <v>3076.8150000000001</v>
      </c>
      <c r="J22" s="99">
        <f t="shared" si="4"/>
        <v>0.15200000000004366</v>
      </c>
      <c r="K22" s="78">
        <f t="shared" si="7"/>
        <v>912.00000000026193</v>
      </c>
      <c r="L22" s="98">
        <v>793.7</v>
      </c>
      <c r="M22" s="99">
        <f t="shared" si="5"/>
        <v>7.0000000000618456E-3</v>
      </c>
      <c r="N22" s="78">
        <f t="shared" si="8"/>
        <v>42.000000000371074</v>
      </c>
      <c r="O22" s="73">
        <f t="shared" si="6"/>
        <v>3066.0000000161745</v>
      </c>
    </row>
    <row r="23" spans="1:16" s="110" customFormat="1" ht="19.5" customHeight="1">
      <c r="A23" s="46">
        <v>0.75</v>
      </c>
      <c r="B23" s="105"/>
      <c r="C23" s="106">
        <v>12354.484</v>
      </c>
      <c r="D23" s="106">
        <f t="shared" si="0"/>
        <v>0.24500000000080036</v>
      </c>
      <c r="E23" s="107">
        <f t="shared" si="1"/>
        <v>980.00000000320142</v>
      </c>
      <c r="F23" s="108">
        <v>21341.530999999999</v>
      </c>
      <c r="G23" s="106">
        <f t="shared" si="2"/>
        <v>9.8999999998341082E-2</v>
      </c>
      <c r="H23" s="107">
        <f t="shared" si="3"/>
        <v>1187.999999980093</v>
      </c>
      <c r="I23" s="108">
        <v>3076.9690000000001</v>
      </c>
      <c r="J23" s="106">
        <f t="shared" si="4"/>
        <v>0.15399999999999636</v>
      </c>
      <c r="K23" s="107">
        <f t="shared" si="7"/>
        <v>923.99999999997817</v>
      </c>
      <c r="L23" s="108">
        <v>793.70600000000002</v>
      </c>
      <c r="M23" s="106">
        <f t="shared" si="5"/>
        <v>5.9999999999718057E-3</v>
      </c>
      <c r="N23" s="107">
        <f t="shared" si="8"/>
        <v>35.999999999830834</v>
      </c>
      <c r="O23" s="109">
        <f t="shared" si="6"/>
        <v>3127.9999999831034</v>
      </c>
    </row>
    <row r="24" spans="1:16" s="110" customFormat="1" ht="19.5" customHeight="1">
      <c r="A24" s="46">
        <v>0.79166666666666696</v>
      </c>
      <c r="B24" s="105"/>
      <c r="C24" s="106">
        <v>12354.735000000001</v>
      </c>
      <c r="D24" s="106">
        <f t="shared" si="0"/>
        <v>0.25100000000020373</v>
      </c>
      <c r="E24" s="107">
        <f t="shared" si="1"/>
        <v>1004.0000000008149</v>
      </c>
      <c r="F24" s="108">
        <v>21341.638999999999</v>
      </c>
      <c r="G24" s="106">
        <f t="shared" si="2"/>
        <v>0.10800000000017462</v>
      </c>
      <c r="H24" s="107">
        <f t="shared" si="3"/>
        <v>1296.0000000020955</v>
      </c>
      <c r="I24" s="108">
        <v>3077.1370000000002</v>
      </c>
      <c r="J24" s="106">
        <f t="shared" si="4"/>
        <v>0.16800000000012005</v>
      </c>
      <c r="K24" s="107">
        <f t="shared" si="7"/>
        <v>1008.0000000007203</v>
      </c>
      <c r="L24" s="108">
        <v>793.71199999999999</v>
      </c>
      <c r="M24" s="106">
        <f t="shared" si="5"/>
        <v>5.9999999999718057E-3</v>
      </c>
      <c r="N24" s="107">
        <f t="shared" si="8"/>
        <v>35.999999999830834</v>
      </c>
      <c r="O24" s="109">
        <f t="shared" si="6"/>
        <v>3344.0000000034615</v>
      </c>
    </row>
    <row r="25" spans="1:16" s="110" customFormat="1" ht="19.5" customHeight="1">
      <c r="A25" s="46">
        <v>0.83333333333333304</v>
      </c>
      <c r="B25" s="105"/>
      <c r="C25" s="106">
        <v>12354.99</v>
      </c>
      <c r="D25" s="106">
        <f t="shared" si="0"/>
        <v>0.25499999999919964</v>
      </c>
      <c r="E25" s="107">
        <f t="shared" si="1"/>
        <v>1019.9999999967986</v>
      </c>
      <c r="F25" s="108">
        <v>21341.752</v>
      </c>
      <c r="G25" s="106">
        <f t="shared" si="2"/>
        <v>0.11300000000119326</v>
      </c>
      <c r="H25" s="107">
        <f t="shared" si="3"/>
        <v>1356.0000000143191</v>
      </c>
      <c r="I25" s="108">
        <v>3077.3119999999999</v>
      </c>
      <c r="J25" s="106">
        <f t="shared" si="4"/>
        <v>0.17499999999972715</v>
      </c>
      <c r="K25" s="107">
        <f t="shared" si="7"/>
        <v>1049.9999999983629</v>
      </c>
      <c r="L25" s="108">
        <v>793.71799999999996</v>
      </c>
      <c r="M25" s="106">
        <f t="shared" si="5"/>
        <v>5.9999999999718057E-3</v>
      </c>
      <c r="N25" s="107">
        <f t="shared" si="8"/>
        <v>35.999999999830834</v>
      </c>
      <c r="O25" s="109">
        <f t="shared" si="6"/>
        <v>3462.0000000093114</v>
      </c>
    </row>
    <row r="26" spans="1:16" s="110" customFormat="1" ht="19.5" customHeight="1">
      <c r="A26" s="46">
        <v>0.875</v>
      </c>
      <c r="B26" s="105"/>
      <c r="C26" s="106">
        <v>12355.237999999999</v>
      </c>
      <c r="D26" s="106">
        <f t="shared" si="0"/>
        <v>0.24799999999959255</v>
      </c>
      <c r="E26" s="107">
        <f t="shared" si="1"/>
        <v>991.99999999837019</v>
      </c>
      <c r="F26" s="108">
        <v>21341.864000000001</v>
      </c>
      <c r="G26" s="106">
        <f t="shared" si="2"/>
        <v>0.11200000000098953</v>
      </c>
      <c r="H26" s="107">
        <f t="shared" si="3"/>
        <v>1344.0000000118744</v>
      </c>
      <c r="I26" s="108">
        <v>3077.4949999999999</v>
      </c>
      <c r="J26" s="106">
        <f t="shared" si="4"/>
        <v>0.18299999999999272</v>
      </c>
      <c r="K26" s="107">
        <f t="shared" si="7"/>
        <v>1097.9999999999563</v>
      </c>
      <c r="L26" s="108">
        <v>793.72199999999998</v>
      </c>
      <c r="M26" s="106">
        <f t="shared" si="5"/>
        <v>4.0000000000190994E-3</v>
      </c>
      <c r="N26" s="107">
        <f t="shared" si="8"/>
        <v>24.000000000114596</v>
      </c>
      <c r="O26" s="109">
        <f t="shared" si="6"/>
        <v>3458.0000000103155</v>
      </c>
    </row>
    <row r="27" spans="1:16" ht="19.5" customHeight="1">
      <c r="A27" s="50">
        <v>0.91666666666666696</v>
      </c>
      <c r="B27" s="2"/>
      <c r="C27" s="99">
        <v>12355.498</v>
      </c>
      <c r="D27" s="99">
        <f t="shared" si="0"/>
        <v>0.26000000000021828</v>
      </c>
      <c r="E27" s="78">
        <f t="shared" si="1"/>
        <v>1040.0000000008731</v>
      </c>
      <c r="F27" s="98">
        <v>21341.976999999999</v>
      </c>
      <c r="G27" s="99">
        <f t="shared" si="2"/>
        <v>0.11299999999755528</v>
      </c>
      <c r="H27" s="78">
        <f t="shared" si="3"/>
        <v>1355.9999999706633</v>
      </c>
      <c r="I27" s="98">
        <v>3077.6959999999999</v>
      </c>
      <c r="J27" s="99">
        <f t="shared" si="4"/>
        <v>0.20100000000002183</v>
      </c>
      <c r="K27" s="78">
        <f t="shared" si="7"/>
        <v>1206.000000000131</v>
      </c>
      <c r="L27" s="98">
        <v>793.72500000000002</v>
      </c>
      <c r="M27" s="99">
        <f t="shared" si="5"/>
        <v>3.0000000000427463E-3</v>
      </c>
      <c r="N27" s="78">
        <f t="shared" si="8"/>
        <v>18.000000000256478</v>
      </c>
      <c r="O27" s="73">
        <f t="shared" si="6"/>
        <v>3619.9999999719239</v>
      </c>
    </row>
    <row r="28" spans="1:16" ht="19.5" customHeight="1">
      <c r="A28" s="50">
        <v>0.95833333333333304</v>
      </c>
      <c r="B28" s="2"/>
      <c r="C28" s="99">
        <v>12355.761</v>
      </c>
      <c r="D28" s="99">
        <f t="shared" si="0"/>
        <v>0.26300000000082946</v>
      </c>
      <c r="E28" s="78">
        <f t="shared" si="1"/>
        <v>1052.0000000033178</v>
      </c>
      <c r="F28" s="98">
        <v>21342.092000000001</v>
      </c>
      <c r="G28" s="99">
        <f t="shared" si="2"/>
        <v>0.11500000000160071</v>
      </c>
      <c r="H28" s="78">
        <f t="shared" si="3"/>
        <v>1380.0000000192085</v>
      </c>
      <c r="I28" s="98">
        <v>3077.91</v>
      </c>
      <c r="J28" s="99">
        <f t="shared" si="4"/>
        <v>0.21399999999994179</v>
      </c>
      <c r="K28" s="78">
        <f t="shared" si="7"/>
        <v>1283.9999999996508</v>
      </c>
      <c r="L28" s="98">
        <v>793.72799999999995</v>
      </c>
      <c r="M28" s="99">
        <f t="shared" si="5"/>
        <v>2.9999999999290594E-3</v>
      </c>
      <c r="N28" s="78">
        <f t="shared" si="8"/>
        <v>17.999999999574356</v>
      </c>
      <c r="O28" s="73">
        <f t="shared" si="6"/>
        <v>3734.0000000217515</v>
      </c>
    </row>
    <row r="29" spans="1:16" ht="19.5" customHeight="1">
      <c r="A29" s="50">
        <v>1</v>
      </c>
      <c r="B29" s="2"/>
      <c r="C29" s="99">
        <v>12355.986999999999</v>
      </c>
      <c r="D29" s="99">
        <f t="shared" si="0"/>
        <v>0.22599999999874854</v>
      </c>
      <c r="E29" s="78">
        <f t="shared" si="1"/>
        <v>903.99999999499414</v>
      </c>
      <c r="F29" s="98">
        <v>21342.194</v>
      </c>
      <c r="G29" s="99">
        <f t="shared" si="2"/>
        <v>0.10199999999895226</v>
      </c>
      <c r="H29" s="78">
        <f t="shared" si="3"/>
        <v>1223.9999999874271</v>
      </c>
      <c r="I29" s="98">
        <v>3078.0940000000001</v>
      </c>
      <c r="J29" s="99">
        <f t="shared" si="4"/>
        <v>0.18400000000019645</v>
      </c>
      <c r="K29" s="78">
        <f t="shared" si="7"/>
        <v>1104.0000000011787</v>
      </c>
      <c r="L29" s="98">
        <v>793.73099999999999</v>
      </c>
      <c r="M29" s="99">
        <f t="shared" si="5"/>
        <v>3.0000000000427463E-3</v>
      </c>
      <c r="N29" s="78">
        <f t="shared" si="8"/>
        <v>18.000000000256478</v>
      </c>
      <c r="O29" s="73">
        <f t="shared" si="6"/>
        <v>3249.9999999838565</v>
      </c>
    </row>
    <row r="30" spans="1:16" ht="21.75" customHeight="1">
      <c r="A30" s="50" t="s">
        <v>13</v>
      </c>
      <c r="B30" s="74"/>
      <c r="C30" s="73"/>
      <c r="D30" s="73"/>
      <c r="E30" s="73">
        <f>SUM(E6:E29)</f>
        <v>20387.99999999901</v>
      </c>
      <c r="F30" s="73"/>
      <c r="G30" s="73"/>
      <c r="H30" s="73">
        <f>SUM(H6:H29)</f>
        <v>26327.999999994063</v>
      </c>
      <c r="I30" s="73"/>
      <c r="J30" s="73"/>
      <c r="K30" s="73">
        <f>SUM(K6:K29)</f>
        <v>21624.000000001615</v>
      </c>
      <c r="L30" s="73"/>
      <c r="M30" s="73"/>
      <c r="N30" s="79">
        <f>SUM(N6:N29)</f>
        <v>1086.0000000002401</v>
      </c>
      <c r="O30" s="73">
        <f t="shared" si="6"/>
        <v>69425.999999994936</v>
      </c>
      <c r="P30" s="8"/>
    </row>
    <row r="31" spans="1:16" ht="30" customHeight="1">
      <c r="A31" s="74" t="s">
        <v>185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80">
        <f>O30/24/1000</f>
        <v>2.892749999999789</v>
      </c>
    </row>
    <row r="32" spans="1:16" ht="19.5" customHeight="1">
      <c r="C32" s="91"/>
      <c r="F32" s="91"/>
      <c r="I32" s="91"/>
      <c r="L32" s="91"/>
    </row>
    <row r="64" spans="17:17" ht="19.5" customHeight="1">
      <c r="Q64" s="1" t="s">
        <v>56</v>
      </c>
    </row>
  </sheetData>
  <phoneticPr fontId="8" type="noConversion"/>
  <pageMargins left="0.24" right="0.15" top="0.2" bottom="0.16" header="0.17" footer="0.16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E12" sqref="E12"/>
    </sheetView>
  </sheetViews>
  <sheetFormatPr defaultRowHeight="19.5" customHeight="1"/>
  <cols>
    <col min="1" max="1" width="9.85546875" style="1" customWidth="1"/>
    <col min="2" max="2" width="12.5703125" style="1" customWidth="1"/>
    <col min="3" max="3" width="10.140625" style="1" customWidth="1"/>
    <col min="4" max="4" width="8.85546875" style="1" customWidth="1"/>
    <col min="5" max="5" width="10.42578125" style="1" customWidth="1"/>
    <col min="6" max="6" width="9" style="1" customWidth="1"/>
    <col min="7" max="7" width="9.5703125" style="1" customWidth="1"/>
    <col min="8" max="8" width="13.5703125" style="1" customWidth="1"/>
    <col min="9" max="9" width="10.28515625" style="1" customWidth="1"/>
    <col min="10" max="10" width="10.140625" style="1" customWidth="1"/>
    <col min="11" max="11" width="13.5703125" style="8" customWidth="1"/>
    <col min="12" max="12" width="11.28515625" style="1" customWidth="1"/>
    <col min="13" max="13" width="12.28515625" style="1" customWidth="1"/>
    <col min="14" max="14" width="18.85546875" style="1" customWidth="1"/>
    <col min="15" max="16384" width="9.140625" style="1"/>
  </cols>
  <sheetData>
    <row r="1" spans="1:14" s="22" customFormat="1" ht="26.25" customHeight="1">
      <c r="A1" s="20" t="s">
        <v>186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0"/>
      <c r="M1" s="23"/>
    </row>
    <row r="2" spans="1:14" s="5" customFormat="1" ht="7.5" hidden="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9"/>
      <c r="L2" s="4"/>
      <c r="N2"/>
    </row>
    <row r="3" spans="1:14" s="17" customFormat="1" ht="45" customHeight="1">
      <c r="A3" s="55" t="s">
        <v>0</v>
      </c>
      <c r="B3" s="61" t="s">
        <v>14</v>
      </c>
      <c r="C3" s="56" t="s">
        <v>1</v>
      </c>
      <c r="D3" s="56">
        <v>6000</v>
      </c>
      <c r="E3" s="61" t="s">
        <v>15</v>
      </c>
      <c r="F3" s="56" t="s">
        <v>1</v>
      </c>
      <c r="G3" s="56">
        <v>6000</v>
      </c>
      <c r="H3" s="61" t="s">
        <v>2</v>
      </c>
      <c r="I3" s="56" t="s">
        <v>1</v>
      </c>
      <c r="J3" s="56">
        <v>4000</v>
      </c>
      <c r="K3" s="62" t="s">
        <v>3</v>
      </c>
      <c r="L3" s="56" t="s">
        <v>1</v>
      </c>
      <c r="M3" s="57">
        <v>12000</v>
      </c>
      <c r="N3" s="65" t="s">
        <v>19</v>
      </c>
    </row>
    <row r="4" spans="1:14" s="17" customFormat="1" ht="19.5" customHeight="1">
      <c r="A4" s="58" t="s">
        <v>5</v>
      </c>
      <c r="B4" s="57" t="s">
        <v>30</v>
      </c>
      <c r="C4" s="57" t="s">
        <v>6</v>
      </c>
      <c r="D4" s="57" t="s">
        <v>7</v>
      </c>
      <c r="E4" s="57" t="s">
        <v>30</v>
      </c>
      <c r="F4" s="57" t="s">
        <v>6</v>
      </c>
      <c r="G4" s="57" t="s">
        <v>7</v>
      </c>
      <c r="H4" s="57" t="s">
        <v>30</v>
      </c>
      <c r="I4" s="57" t="s">
        <v>6</v>
      </c>
      <c r="J4" s="57" t="s">
        <v>7</v>
      </c>
      <c r="K4" s="57" t="s">
        <v>30</v>
      </c>
      <c r="L4" s="57" t="s">
        <v>6</v>
      </c>
      <c r="M4" s="57" t="s">
        <v>7</v>
      </c>
      <c r="N4" s="64"/>
    </row>
    <row r="5" spans="1:14" ht="19.5" customHeight="1">
      <c r="A5" s="50">
        <v>0</v>
      </c>
      <c r="B5" s="86" t="s">
        <v>189</v>
      </c>
      <c r="C5" s="41"/>
      <c r="D5" s="29">
        <f>+G5</f>
        <v>0</v>
      </c>
      <c r="E5" s="86" t="s">
        <v>190</v>
      </c>
      <c r="F5" s="41"/>
      <c r="G5" s="29">
        <f ca="1">F5*'зима 2014'!G11</f>
        <v>0</v>
      </c>
      <c r="H5" s="86" t="s">
        <v>187</v>
      </c>
      <c r="I5" s="41"/>
      <c r="J5" s="29">
        <f>I5*4000</f>
        <v>0</v>
      </c>
      <c r="K5" s="86" t="s">
        <v>188</v>
      </c>
      <c r="L5" s="41"/>
      <c r="M5" s="29">
        <f>L5*4000</f>
        <v>0</v>
      </c>
      <c r="N5" s="63">
        <f>M5+J5+G5+D5</f>
        <v>0</v>
      </c>
    </row>
    <row r="6" spans="1:14" ht="19.5" customHeight="1">
      <c r="A6" s="50">
        <v>4.1666666666666699E-2</v>
      </c>
      <c r="B6" s="86" t="s">
        <v>189</v>
      </c>
      <c r="C6" s="41">
        <f>B6-B5</f>
        <v>0</v>
      </c>
      <c r="D6" s="29">
        <f>C6*6000</f>
        <v>0</v>
      </c>
      <c r="E6" s="86" t="s">
        <v>191</v>
      </c>
      <c r="F6" s="41">
        <f>E6-E5</f>
        <v>0.21100000000001273</v>
      </c>
      <c r="G6" s="29">
        <f>F6*6000</f>
        <v>1266.0000000000764</v>
      </c>
      <c r="H6" s="86" t="s">
        <v>215</v>
      </c>
      <c r="I6" s="41">
        <f>H6-H5</f>
        <v>0.15600000000085856</v>
      </c>
      <c r="J6" s="29">
        <f>I6*4000</f>
        <v>624.00000000343425</v>
      </c>
      <c r="K6" s="86" t="s">
        <v>239</v>
      </c>
      <c r="L6" s="111">
        <f>K6-K5</f>
        <v>8.7999999999738066E-2</v>
      </c>
      <c r="M6" s="29">
        <f>L6*12000</f>
        <v>1055.9999999968568</v>
      </c>
      <c r="N6" s="63">
        <f t="shared" ref="N6:N29" si="0">M6+J6+G6+D6</f>
        <v>2946.0000000003674</v>
      </c>
    </row>
    <row r="7" spans="1:14" ht="19.5" customHeight="1">
      <c r="A7" s="50">
        <v>8.3333333333333301E-2</v>
      </c>
      <c r="B7" s="86" t="s">
        <v>189</v>
      </c>
      <c r="C7" s="41">
        <f t="shared" ref="C7:C29" si="1">B7-B6</f>
        <v>0</v>
      </c>
      <c r="D7" s="29">
        <f t="shared" ref="D7:D29" si="2">C7*6000</f>
        <v>0</v>
      </c>
      <c r="E7" s="86" t="s">
        <v>192</v>
      </c>
      <c r="F7" s="41">
        <f t="shared" ref="F7:F29" si="3">E7-E6</f>
        <v>0.19099999999991724</v>
      </c>
      <c r="G7" s="29">
        <f t="shared" ref="G7:G29" si="4">F7*6000</f>
        <v>1145.9999999995034</v>
      </c>
      <c r="H7" s="86" t="s">
        <v>216</v>
      </c>
      <c r="I7" s="41">
        <f t="shared" ref="I7:I17" si="5">H7-H6</f>
        <v>0.13299999999981083</v>
      </c>
      <c r="J7" s="29">
        <f t="shared" ref="J7:J29" si="6">I7*4000</f>
        <v>531.9999999992433</v>
      </c>
      <c r="K7" s="86" t="s">
        <v>240</v>
      </c>
      <c r="L7" s="111">
        <f t="shared" ref="L7:L29" si="7">K7-K6</f>
        <v>7.7999999997700797E-2</v>
      </c>
      <c r="M7" s="29">
        <f t="shared" ref="M7:M29" si="8">L7*12000</f>
        <v>935.99999997240957</v>
      </c>
      <c r="N7" s="63">
        <f t="shared" si="0"/>
        <v>2613.9999999711563</v>
      </c>
    </row>
    <row r="8" spans="1:14" ht="19.5" customHeight="1">
      <c r="A8" s="50">
        <v>0.125</v>
      </c>
      <c r="B8" s="86" t="s">
        <v>189</v>
      </c>
      <c r="C8" s="41">
        <f t="shared" si="1"/>
        <v>0</v>
      </c>
      <c r="D8" s="29">
        <f t="shared" si="2"/>
        <v>0</v>
      </c>
      <c r="E8" s="86" t="s">
        <v>193</v>
      </c>
      <c r="F8" s="41">
        <f t="shared" si="3"/>
        <v>0.18200000000001637</v>
      </c>
      <c r="G8" s="29">
        <f t="shared" si="4"/>
        <v>1092.0000000000982</v>
      </c>
      <c r="H8" s="86" t="s">
        <v>217</v>
      </c>
      <c r="I8" s="41">
        <f t="shared" si="5"/>
        <v>0.12699999999858846</v>
      </c>
      <c r="J8" s="29">
        <f t="shared" si="6"/>
        <v>507.99999999435386</v>
      </c>
      <c r="K8" s="86" t="s">
        <v>241</v>
      </c>
      <c r="L8" s="111">
        <f t="shared" si="7"/>
        <v>7.2000000000116415E-2</v>
      </c>
      <c r="M8" s="29">
        <f t="shared" si="8"/>
        <v>864.00000000139698</v>
      </c>
      <c r="N8" s="63">
        <f t="shared" si="0"/>
        <v>2463.9999999958491</v>
      </c>
    </row>
    <row r="9" spans="1:14" ht="19.5" customHeight="1">
      <c r="A9" s="50">
        <v>0.16666666666666699</v>
      </c>
      <c r="B9" s="86" t="s">
        <v>189</v>
      </c>
      <c r="C9" s="41">
        <f t="shared" si="1"/>
        <v>0</v>
      </c>
      <c r="D9" s="29">
        <f t="shared" si="2"/>
        <v>0</v>
      </c>
      <c r="E9" s="86" t="s">
        <v>194</v>
      </c>
      <c r="F9" s="41">
        <f t="shared" si="3"/>
        <v>0.17700000000002092</v>
      </c>
      <c r="G9" s="29">
        <f t="shared" si="4"/>
        <v>1062.0000000001255</v>
      </c>
      <c r="H9" s="86" t="s">
        <v>218</v>
      </c>
      <c r="I9" s="41">
        <f t="shared" si="5"/>
        <v>0.12300000000141154</v>
      </c>
      <c r="J9" s="29">
        <f t="shared" si="6"/>
        <v>492.00000000564614</v>
      </c>
      <c r="K9" s="86" t="s">
        <v>242</v>
      </c>
      <c r="L9" s="111">
        <f t="shared" si="7"/>
        <v>6.9999999999708962E-2</v>
      </c>
      <c r="M9" s="29">
        <f t="shared" si="8"/>
        <v>839.99999999650754</v>
      </c>
      <c r="N9" s="63">
        <f t="shared" si="0"/>
        <v>2394.0000000022792</v>
      </c>
    </row>
    <row r="10" spans="1:14" ht="19.5" customHeight="1">
      <c r="A10" s="50">
        <v>0.20833333333333401</v>
      </c>
      <c r="B10" s="86" t="s">
        <v>189</v>
      </c>
      <c r="C10" s="41">
        <f t="shared" si="1"/>
        <v>0</v>
      </c>
      <c r="D10" s="29">
        <f t="shared" si="2"/>
        <v>0</v>
      </c>
      <c r="E10" s="86" t="s">
        <v>195</v>
      </c>
      <c r="F10" s="41">
        <f t="shared" si="3"/>
        <v>0.17300000000000182</v>
      </c>
      <c r="G10" s="29">
        <f t="shared" si="4"/>
        <v>1038.0000000000109</v>
      </c>
      <c r="H10" s="86" t="s">
        <v>219</v>
      </c>
      <c r="I10" s="41">
        <f t="shared" si="5"/>
        <v>0.12299999999959255</v>
      </c>
      <c r="J10" s="29">
        <f t="shared" si="6"/>
        <v>491.99999999837019</v>
      </c>
      <c r="K10" s="86" t="s">
        <v>243</v>
      </c>
      <c r="L10" s="111">
        <f t="shared" si="7"/>
        <v>7.0000000003346941E-2</v>
      </c>
      <c r="M10" s="29">
        <f t="shared" si="8"/>
        <v>840.00000004016329</v>
      </c>
      <c r="N10" s="63">
        <f t="shared" si="0"/>
        <v>2370.0000000385444</v>
      </c>
    </row>
    <row r="11" spans="1:14" ht="19.5" customHeight="1">
      <c r="A11" s="50">
        <v>0.25</v>
      </c>
      <c r="B11" s="86" t="s">
        <v>189</v>
      </c>
      <c r="C11" s="41">
        <f t="shared" si="1"/>
        <v>0</v>
      </c>
      <c r="D11" s="29">
        <f t="shared" si="2"/>
        <v>0</v>
      </c>
      <c r="E11" s="86" t="s">
        <v>196</v>
      </c>
      <c r="F11" s="41">
        <f t="shared" si="3"/>
        <v>0.18100000000004002</v>
      </c>
      <c r="G11" s="29">
        <f t="shared" si="4"/>
        <v>1086.0000000002401</v>
      </c>
      <c r="H11" s="86" t="s">
        <v>220</v>
      </c>
      <c r="I11" s="41">
        <f t="shared" si="5"/>
        <v>0.13299999999981083</v>
      </c>
      <c r="J11" s="29">
        <f t="shared" si="6"/>
        <v>531.9999999992433</v>
      </c>
      <c r="K11" s="86" t="s">
        <v>244</v>
      </c>
      <c r="L11" s="111">
        <f t="shared" si="7"/>
        <v>7.9999999998108251E-2</v>
      </c>
      <c r="M11" s="29">
        <f t="shared" si="8"/>
        <v>959.99999997729901</v>
      </c>
      <c r="N11" s="63">
        <f t="shared" si="0"/>
        <v>2577.9999999767824</v>
      </c>
    </row>
    <row r="12" spans="1:14" ht="19.5" customHeight="1">
      <c r="A12" s="50">
        <v>0.29166666666666702</v>
      </c>
      <c r="B12" s="86" t="s">
        <v>189</v>
      </c>
      <c r="C12" s="41">
        <f t="shared" si="1"/>
        <v>0</v>
      </c>
      <c r="D12" s="29">
        <f t="shared" si="2"/>
        <v>0</v>
      </c>
      <c r="E12" s="86" t="s">
        <v>197</v>
      </c>
      <c r="F12" s="41">
        <f t="shared" si="3"/>
        <v>0.20899999999994634</v>
      </c>
      <c r="G12" s="29">
        <f t="shared" si="4"/>
        <v>1253.999999999678</v>
      </c>
      <c r="H12" s="86" t="s">
        <v>221</v>
      </c>
      <c r="I12" s="59">
        <f t="shared" si="5"/>
        <v>0.18000000000029104</v>
      </c>
      <c r="J12" s="29">
        <f t="shared" si="6"/>
        <v>720.00000000116415</v>
      </c>
      <c r="K12" s="86" t="s">
        <v>245</v>
      </c>
      <c r="L12" s="111">
        <f t="shared" si="7"/>
        <v>9.9999999998544808E-2</v>
      </c>
      <c r="M12" s="29">
        <f t="shared" si="8"/>
        <v>1199.9999999825377</v>
      </c>
      <c r="N12" s="63">
        <f t="shared" si="0"/>
        <v>3173.9999999833799</v>
      </c>
    </row>
    <row r="13" spans="1:14" ht="19.5" customHeight="1">
      <c r="A13" s="46">
        <v>0.33333333333333398</v>
      </c>
      <c r="B13" s="87" t="s">
        <v>189</v>
      </c>
      <c r="C13" s="88">
        <f t="shared" si="1"/>
        <v>0</v>
      </c>
      <c r="D13" s="42">
        <f t="shared" si="2"/>
        <v>0</v>
      </c>
      <c r="E13" s="87" t="s">
        <v>198</v>
      </c>
      <c r="F13" s="88">
        <f t="shared" si="3"/>
        <v>0.2540000000000191</v>
      </c>
      <c r="G13" s="42">
        <f t="shared" si="4"/>
        <v>1524.0000000001146</v>
      </c>
      <c r="H13" s="87" t="s">
        <v>222</v>
      </c>
      <c r="I13" s="88">
        <f t="shared" si="5"/>
        <v>0.23699999999917054</v>
      </c>
      <c r="J13" s="42">
        <f t="shared" si="6"/>
        <v>947.99999999668216</v>
      </c>
      <c r="K13" s="87" t="s">
        <v>246</v>
      </c>
      <c r="L13" s="112">
        <f t="shared" si="7"/>
        <v>0.11800000000221189</v>
      </c>
      <c r="M13" s="42">
        <f t="shared" si="8"/>
        <v>1416.0000000265427</v>
      </c>
      <c r="N13" s="89">
        <f t="shared" si="0"/>
        <v>3888.0000000233395</v>
      </c>
    </row>
    <row r="14" spans="1:14" ht="19.5" customHeight="1">
      <c r="A14" s="46">
        <v>0.375</v>
      </c>
      <c r="B14" s="87" t="s">
        <v>189</v>
      </c>
      <c r="C14" s="88">
        <f t="shared" si="1"/>
        <v>0</v>
      </c>
      <c r="D14" s="42">
        <f t="shared" si="2"/>
        <v>0</v>
      </c>
      <c r="E14" s="87" t="s">
        <v>199</v>
      </c>
      <c r="F14" s="88">
        <f t="shared" si="3"/>
        <v>0.25499999999999545</v>
      </c>
      <c r="G14" s="42">
        <f t="shared" si="4"/>
        <v>1529.9999999999727</v>
      </c>
      <c r="H14" s="87" t="s">
        <v>223</v>
      </c>
      <c r="I14" s="88">
        <f t="shared" si="5"/>
        <v>0.23900000000139698</v>
      </c>
      <c r="J14" s="42">
        <f t="shared" si="6"/>
        <v>956.00000000558794</v>
      </c>
      <c r="K14" s="87" t="s">
        <v>247</v>
      </c>
      <c r="L14" s="112">
        <f t="shared" si="7"/>
        <v>0.12199999999938882</v>
      </c>
      <c r="M14" s="42">
        <f t="shared" si="8"/>
        <v>1463.9999999926658</v>
      </c>
      <c r="N14" s="89">
        <f t="shared" si="0"/>
        <v>3949.9999999982265</v>
      </c>
    </row>
    <row r="15" spans="1:14" ht="19.5" customHeight="1">
      <c r="A15" s="46">
        <v>0.41666666666666702</v>
      </c>
      <c r="B15" s="87" t="s">
        <v>189</v>
      </c>
      <c r="C15" s="88">
        <f t="shared" si="1"/>
        <v>0</v>
      </c>
      <c r="D15" s="42">
        <f t="shared" si="2"/>
        <v>0</v>
      </c>
      <c r="E15" s="87" t="s">
        <v>200</v>
      </c>
      <c r="F15" s="88">
        <f t="shared" si="3"/>
        <v>0.2620000000000573</v>
      </c>
      <c r="G15" s="42">
        <f t="shared" si="4"/>
        <v>1572.0000000003438</v>
      </c>
      <c r="H15" s="87" t="s">
        <v>224</v>
      </c>
      <c r="I15" s="88">
        <f t="shared" si="5"/>
        <v>0.2569999999996071</v>
      </c>
      <c r="J15" s="42">
        <f t="shared" si="6"/>
        <v>1027.9999999984284</v>
      </c>
      <c r="K15" s="87" t="s">
        <v>248</v>
      </c>
      <c r="L15" s="112">
        <f t="shared" si="7"/>
        <v>0.12700000000040745</v>
      </c>
      <c r="M15" s="42">
        <f t="shared" si="8"/>
        <v>1524.0000000048894</v>
      </c>
      <c r="N15" s="89">
        <f t="shared" si="0"/>
        <v>4124.0000000036616</v>
      </c>
    </row>
    <row r="16" spans="1:14" ht="19.5" customHeight="1">
      <c r="A16" s="46">
        <v>0.45833333333333298</v>
      </c>
      <c r="B16" s="87" t="s">
        <v>189</v>
      </c>
      <c r="C16" s="88">
        <f t="shared" si="1"/>
        <v>0</v>
      </c>
      <c r="D16" s="42">
        <f t="shared" si="2"/>
        <v>0</v>
      </c>
      <c r="E16" s="87" t="s">
        <v>201</v>
      </c>
      <c r="F16" s="88">
        <f t="shared" si="3"/>
        <v>0.28499999999996817</v>
      </c>
      <c r="G16" s="42">
        <f t="shared" si="4"/>
        <v>1709.999999999809</v>
      </c>
      <c r="H16" s="87" t="s">
        <v>225</v>
      </c>
      <c r="I16" s="88">
        <f t="shared" si="5"/>
        <v>0.25799999999981083</v>
      </c>
      <c r="J16" s="42">
        <f t="shared" si="6"/>
        <v>1031.9999999992433</v>
      </c>
      <c r="K16" s="87" t="s">
        <v>249</v>
      </c>
      <c r="L16" s="112">
        <f t="shared" si="7"/>
        <v>0.12800000000061118</v>
      </c>
      <c r="M16" s="42">
        <f t="shared" si="8"/>
        <v>1536.0000000073342</v>
      </c>
      <c r="N16" s="89">
        <f t="shared" si="0"/>
        <v>4278.0000000063865</v>
      </c>
    </row>
    <row r="17" spans="1:14" ht="19.5" customHeight="1">
      <c r="A17" s="50">
        <v>0.5</v>
      </c>
      <c r="B17" s="86" t="s">
        <v>189</v>
      </c>
      <c r="C17" s="41">
        <f t="shared" si="1"/>
        <v>0</v>
      </c>
      <c r="D17" s="29">
        <f t="shared" si="2"/>
        <v>0</v>
      </c>
      <c r="E17" s="86" t="s">
        <v>202</v>
      </c>
      <c r="F17" s="41">
        <f t="shared" si="3"/>
        <v>0.26400000000001</v>
      </c>
      <c r="G17" s="29">
        <f t="shared" si="4"/>
        <v>1584.00000000006</v>
      </c>
      <c r="H17" s="86" t="s">
        <v>226</v>
      </c>
      <c r="I17" s="41">
        <f t="shared" si="5"/>
        <v>0.25399999999899592</v>
      </c>
      <c r="J17" s="29">
        <f t="shared" si="6"/>
        <v>1015.9999999959837</v>
      </c>
      <c r="K17" s="86" t="s">
        <v>250</v>
      </c>
      <c r="L17" s="111">
        <f t="shared" si="7"/>
        <v>0.12800000000061118</v>
      </c>
      <c r="M17" s="29">
        <f t="shared" si="8"/>
        <v>1536.0000000073342</v>
      </c>
      <c r="N17" s="63">
        <f t="shared" si="0"/>
        <v>4136.0000000033779</v>
      </c>
    </row>
    <row r="18" spans="1:14" ht="19.5" customHeight="1">
      <c r="A18" s="50">
        <v>0.54166666666666696</v>
      </c>
      <c r="B18" s="86" t="s">
        <v>189</v>
      </c>
      <c r="C18" s="41">
        <f t="shared" si="1"/>
        <v>0</v>
      </c>
      <c r="D18" s="29">
        <f t="shared" si="2"/>
        <v>0</v>
      </c>
      <c r="E18" s="86" t="s">
        <v>203</v>
      </c>
      <c r="F18" s="41">
        <f t="shared" si="3"/>
        <v>0.24399999999991451</v>
      </c>
      <c r="G18" s="29">
        <f t="shared" si="4"/>
        <v>1463.999999999487</v>
      </c>
      <c r="H18" s="86" t="s">
        <v>227</v>
      </c>
      <c r="I18" s="41">
        <f t="shared" ref="I18:I28" si="9">H18-H17</f>
        <v>0.2430000000003929</v>
      </c>
      <c r="J18" s="29">
        <f t="shared" si="6"/>
        <v>972.00000000157161</v>
      </c>
      <c r="K18" s="86" t="s">
        <v>251</v>
      </c>
      <c r="L18" s="111">
        <f t="shared" si="7"/>
        <v>0.12899999999717693</v>
      </c>
      <c r="M18" s="29">
        <f t="shared" si="8"/>
        <v>1547.9999999661231</v>
      </c>
      <c r="N18" s="63">
        <f t="shared" si="0"/>
        <v>3983.9999999671818</v>
      </c>
    </row>
    <row r="19" spans="1:14" ht="19.5" customHeight="1">
      <c r="A19" s="50">
        <v>0.58333333333333304</v>
      </c>
      <c r="B19" s="86" t="s">
        <v>189</v>
      </c>
      <c r="C19" s="41">
        <f t="shared" si="1"/>
        <v>0</v>
      </c>
      <c r="D19" s="29">
        <f t="shared" si="2"/>
        <v>0</v>
      </c>
      <c r="E19" s="86" t="s">
        <v>204</v>
      </c>
      <c r="F19" s="41">
        <f t="shared" si="3"/>
        <v>0.28600000000005821</v>
      </c>
      <c r="G19" s="29">
        <f t="shared" si="4"/>
        <v>1716.0000000003492</v>
      </c>
      <c r="H19" s="86" t="s">
        <v>228</v>
      </c>
      <c r="I19" s="41">
        <f t="shared" si="9"/>
        <v>0.2430000000003929</v>
      </c>
      <c r="J19" s="29">
        <f t="shared" si="6"/>
        <v>972.00000000157161</v>
      </c>
      <c r="K19" s="86" t="s">
        <v>252</v>
      </c>
      <c r="L19" s="111">
        <f t="shared" si="7"/>
        <v>0.12600000000020373</v>
      </c>
      <c r="M19" s="29">
        <f t="shared" si="8"/>
        <v>1512.0000000024447</v>
      </c>
      <c r="N19" s="63">
        <f t="shared" si="0"/>
        <v>4200.0000000043656</v>
      </c>
    </row>
    <row r="20" spans="1:14" ht="19.5" customHeight="1">
      <c r="A20" s="50">
        <v>0.625</v>
      </c>
      <c r="B20" s="86" t="s">
        <v>189</v>
      </c>
      <c r="C20" s="41">
        <f t="shared" si="1"/>
        <v>0</v>
      </c>
      <c r="D20" s="29">
        <f t="shared" si="2"/>
        <v>0</v>
      </c>
      <c r="E20" s="86" t="s">
        <v>205</v>
      </c>
      <c r="F20" s="41">
        <f t="shared" si="3"/>
        <v>0.25599999999997181</v>
      </c>
      <c r="G20" s="29">
        <f t="shared" si="4"/>
        <v>1535.9999999998308</v>
      </c>
      <c r="H20" s="86" t="s">
        <v>229</v>
      </c>
      <c r="I20" s="111">
        <f t="shared" si="9"/>
        <v>0.23999999999978172</v>
      </c>
      <c r="J20" s="29">
        <f t="shared" si="6"/>
        <v>959.99999999912689</v>
      </c>
      <c r="K20" s="86" t="s">
        <v>253</v>
      </c>
      <c r="L20" s="111">
        <f t="shared" si="7"/>
        <v>0.12299999999959255</v>
      </c>
      <c r="M20" s="29">
        <f t="shared" si="8"/>
        <v>1475.9999999951106</v>
      </c>
      <c r="N20" s="63">
        <f t="shared" si="0"/>
        <v>3971.9999999940683</v>
      </c>
    </row>
    <row r="21" spans="1:14" ht="19.5" customHeight="1">
      <c r="A21" s="50">
        <v>0.66666666666666696</v>
      </c>
      <c r="B21" s="86" t="s">
        <v>189</v>
      </c>
      <c r="C21" s="41">
        <f t="shared" si="1"/>
        <v>0</v>
      </c>
      <c r="D21" s="29">
        <f t="shared" si="2"/>
        <v>0</v>
      </c>
      <c r="E21" s="86" t="s">
        <v>206</v>
      </c>
      <c r="F21" s="41">
        <f t="shared" si="3"/>
        <v>0.26400000000001</v>
      </c>
      <c r="G21" s="29">
        <f t="shared" si="4"/>
        <v>1584.00000000006</v>
      </c>
      <c r="H21" s="86" t="s">
        <v>230</v>
      </c>
      <c r="I21" s="111">
        <f t="shared" si="9"/>
        <v>0.24799999999959255</v>
      </c>
      <c r="J21" s="29">
        <f t="shared" si="6"/>
        <v>991.99999999837019</v>
      </c>
      <c r="K21" s="86" t="s">
        <v>254</v>
      </c>
      <c r="L21" s="111">
        <f t="shared" si="7"/>
        <v>0.125</v>
      </c>
      <c r="M21" s="29">
        <f t="shared" si="8"/>
        <v>1500</v>
      </c>
      <c r="N21" s="63">
        <f t="shared" si="0"/>
        <v>4075.9999999984302</v>
      </c>
    </row>
    <row r="22" spans="1:14" ht="19.5" customHeight="1">
      <c r="A22" s="50">
        <v>0.70833333333333304</v>
      </c>
      <c r="B22" s="86" t="s">
        <v>189</v>
      </c>
      <c r="C22" s="41">
        <f t="shared" si="1"/>
        <v>0</v>
      </c>
      <c r="D22" s="29">
        <f t="shared" si="2"/>
        <v>0</v>
      </c>
      <c r="E22" s="86" t="s">
        <v>207</v>
      </c>
      <c r="F22" s="41">
        <f t="shared" si="3"/>
        <v>0.28899999999998727</v>
      </c>
      <c r="G22" s="29">
        <f t="shared" si="4"/>
        <v>1733.9999999999236</v>
      </c>
      <c r="H22" s="86" t="s">
        <v>231</v>
      </c>
      <c r="I22" s="111">
        <f t="shared" si="9"/>
        <v>0.28600000000005821</v>
      </c>
      <c r="J22" s="29">
        <f t="shared" si="6"/>
        <v>1144.0000000002328</v>
      </c>
      <c r="K22" s="86" t="s">
        <v>255</v>
      </c>
      <c r="L22" s="111">
        <f t="shared" si="7"/>
        <v>0.14400000000023283</v>
      </c>
      <c r="M22" s="29">
        <f t="shared" si="8"/>
        <v>1728.000000002794</v>
      </c>
      <c r="N22" s="63">
        <f t="shared" si="0"/>
        <v>4606.0000000029504</v>
      </c>
    </row>
    <row r="23" spans="1:14" ht="19.5" customHeight="1">
      <c r="A23" s="46">
        <v>0.75</v>
      </c>
      <c r="B23" s="87" t="s">
        <v>189</v>
      </c>
      <c r="C23" s="88">
        <f t="shared" si="1"/>
        <v>0</v>
      </c>
      <c r="D23" s="42">
        <f t="shared" si="2"/>
        <v>0</v>
      </c>
      <c r="E23" s="87" t="s">
        <v>208</v>
      </c>
      <c r="F23" s="88">
        <f t="shared" si="3"/>
        <v>0.29700000000002547</v>
      </c>
      <c r="G23" s="42">
        <f t="shared" si="4"/>
        <v>1782.0000000001528</v>
      </c>
      <c r="H23" s="87" t="s">
        <v>232</v>
      </c>
      <c r="I23" s="112">
        <f t="shared" si="9"/>
        <v>0.31999999999970896</v>
      </c>
      <c r="J23" s="42">
        <f t="shared" si="6"/>
        <v>1279.9999999988358</v>
      </c>
      <c r="K23" s="87" t="s">
        <v>256</v>
      </c>
      <c r="L23" s="112">
        <f t="shared" si="7"/>
        <v>0.15799999999944703</v>
      </c>
      <c r="M23" s="42">
        <f t="shared" si="8"/>
        <v>1895.9999999933643</v>
      </c>
      <c r="N23" s="89">
        <f t="shared" si="0"/>
        <v>4957.999999992353</v>
      </c>
    </row>
    <row r="24" spans="1:14" ht="19.5" customHeight="1">
      <c r="A24" s="46">
        <v>0.79166666666666696</v>
      </c>
      <c r="B24" s="87" t="s">
        <v>189</v>
      </c>
      <c r="C24" s="88">
        <f t="shared" si="1"/>
        <v>0</v>
      </c>
      <c r="D24" s="42">
        <f t="shared" si="2"/>
        <v>0</v>
      </c>
      <c r="E24" s="87" t="s">
        <v>209</v>
      </c>
      <c r="F24" s="88">
        <f t="shared" si="3"/>
        <v>0.31200000000001182</v>
      </c>
      <c r="G24" s="42">
        <f t="shared" si="4"/>
        <v>1872.0000000000709</v>
      </c>
      <c r="H24" s="87" t="s">
        <v>233</v>
      </c>
      <c r="I24" s="112">
        <f t="shared" si="9"/>
        <v>0.32400000000052387</v>
      </c>
      <c r="J24" s="42">
        <f t="shared" si="6"/>
        <v>1296.0000000020955</v>
      </c>
      <c r="K24" s="87" t="s">
        <v>257</v>
      </c>
      <c r="L24" s="112">
        <f t="shared" si="7"/>
        <v>0.16400000000066939</v>
      </c>
      <c r="M24" s="42">
        <f t="shared" si="8"/>
        <v>1968.0000000080327</v>
      </c>
      <c r="N24" s="89">
        <f t="shared" si="0"/>
        <v>5136.0000000101991</v>
      </c>
    </row>
    <row r="25" spans="1:14" ht="19.5" customHeight="1">
      <c r="A25" s="46">
        <v>0.83333333333333304</v>
      </c>
      <c r="B25" s="87" t="s">
        <v>189</v>
      </c>
      <c r="C25" s="88">
        <f t="shared" si="1"/>
        <v>0</v>
      </c>
      <c r="D25" s="42">
        <f t="shared" si="2"/>
        <v>0</v>
      </c>
      <c r="E25" s="87" t="s">
        <v>210</v>
      </c>
      <c r="F25" s="88">
        <f t="shared" si="3"/>
        <v>0.31700000000000728</v>
      </c>
      <c r="G25" s="42">
        <f t="shared" si="4"/>
        <v>1902.0000000000437</v>
      </c>
      <c r="H25" s="87" t="s">
        <v>234</v>
      </c>
      <c r="I25" s="112">
        <f t="shared" si="9"/>
        <v>0.30500000000029104</v>
      </c>
      <c r="J25" s="42">
        <f t="shared" si="6"/>
        <v>1220.0000000011642</v>
      </c>
      <c r="K25" s="87" t="s">
        <v>258</v>
      </c>
      <c r="L25" s="112">
        <f t="shared" si="7"/>
        <v>0.16700000000128057</v>
      </c>
      <c r="M25" s="42">
        <f t="shared" si="8"/>
        <v>2004.0000000153668</v>
      </c>
      <c r="N25" s="89">
        <f t="shared" si="0"/>
        <v>5126.0000000165746</v>
      </c>
    </row>
    <row r="26" spans="1:14" ht="19.5" customHeight="1">
      <c r="A26" s="46">
        <v>0.875</v>
      </c>
      <c r="B26" s="87" t="s">
        <v>189</v>
      </c>
      <c r="C26" s="88">
        <f t="shared" si="1"/>
        <v>0</v>
      </c>
      <c r="D26" s="42">
        <f t="shared" si="2"/>
        <v>0</v>
      </c>
      <c r="E26" s="87" t="s">
        <v>211</v>
      </c>
      <c r="F26" s="88">
        <f t="shared" si="3"/>
        <v>0.31799999999998363</v>
      </c>
      <c r="G26" s="42">
        <f t="shared" si="4"/>
        <v>1907.9999999999018</v>
      </c>
      <c r="H26" s="87" t="s">
        <v>235</v>
      </c>
      <c r="I26" s="112">
        <f t="shared" si="9"/>
        <v>0.30400000000008731</v>
      </c>
      <c r="J26" s="42">
        <f t="shared" si="6"/>
        <v>1216.0000000003492</v>
      </c>
      <c r="K26" s="87" t="s">
        <v>259</v>
      </c>
      <c r="L26" s="112">
        <f t="shared" si="7"/>
        <v>0.15999999999985448</v>
      </c>
      <c r="M26" s="42">
        <f t="shared" si="8"/>
        <v>1919.9999999982538</v>
      </c>
      <c r="N26" s="89">
        <f t="shared" si="0"/>
        <v>5043.9999999985048</v>
      </c>
    </row>
    <row r="27" spans="1:14" ht="19.5" customHeight="1">
      <c r="A27" s="50">
        <v>0.91666666666666696</v>
      </c>
      <c r="B27" s="86" t="s">
        <v>189</v>
      </c>
      <c r="C27" s="41">
        <f t="shared" si="1"/>
        <v>0</v>
      </c>
      <c r="D27" s="29">
        <f t="shared" si="2"/>
        <v>0</v>
      </c>
      <c r="E27" s="86" t="s">
        <v>212</v>
      </c>
      <c r="F27" s="111">
        <f t="shared" si="3"/>
        <v>0.30999999999994543</v>
      </c>
      <c r="G27" s="29">
        <f t="shared" si="4"/>
        <v>1859.9999999996726</v>
      </c>
      <c r="H27" s="86" t="s">
        <v>236</v>
      </c>
      <c r="I27" s="111">
        <f t="shared" si="9"/>
        <v>0.2819999999992433</v>
      </c>
      <c r="J27" s="29">
        <f t="shared" si="6"/>
        <v>1127.9999999969732</v>
      </c>
      <c r="K27" s="86" t="s">
        <v>260</v>
      </c>
      <c r="L27" s="111">
        <f t="shared" si="7"/>
        <v>0.14800000000104774</v>
      </c>
      <c r="M27" s="29">
        <f t="shared" si="8"/>
        <v>1776.0000000125729</v>
      </c>
      <c r="N27" s="63">
        <f t="shared" si="0"/>
        <v>4764.0000000092186</v>
      </c>
    </row>
    <row r="28" spans="1:14" ht="19.5" customHeight="1">
      <c r="A28" s="50">
        <v>0.95833333333333304</v>
      </c>
      <c r="B28" s="86" t="s">
        <v>189</v>
      </c>
      <c r="C28" s="41">
        <f t="shared" si="1"/>
        <v>0</v>
      </c>
      <c r="D28" s="29">
        <f t="shared" si="2"/>
        <v>0</v>
      </c>
      <c r="E28" s="86" t="s">
        <v>213</v>
      </c>
      <c r="F28" s="41">
        <f t="shared" si="3"/>
        <v>0.2760000000000673</v>
      </c>
      <c r="G28" s="29">
        <f t="shared" si="4"/>
        <v>1656.0000000004038</v>
      </c>
      <c r="H28" s="86" t="s">
        <v>237</v>
      </c>
      <c r="I28" s="111">
        <f t="shared" si="9"/>
        <v>0.2360000000007858</v>
      </c>
      <c r="J28" s="29">
        <f t="shared" si="6"/>
        <v>944.00000000314321</v>
      </c>
      <c r="K28" s="86" t="s">
        <v>261</v>
      </c>
      <c r="L28" s="111">
        <f t="shared" si="7"/>
        <v>0.13099999999758438</v>
      </c>
      <c r="M28" s="29">
        <f t="shared" si="8"/>
        <v>1571.9999999710126</v>
      </c>
      <c r="N28" s="63">
        <f t="shared" si="0"/>
        <v>4171.9999999745596</v>
      </c>
    </row>
    <row r="29" spans="1:14" ht="19.5" customHeight="1">
      <c r="A29" s="50">
        <v>1</v>
      </c>
      <c r="B29" s="86" t="s">
        <v>189</v>
      </c>
      <c r="C29" s="41">
        <f t="shared" si="1"/>
        <v>0</v>
      </c>
      <c r="D29" s="29">
        <f t="shared" si="2"/>
        <v>0</v>
      </c>
      <c r="E29" s="86" t="s">
        <v>214</v>
      </c>
      <c r="F29" s="41">
        <f t="shared" si="3"/>
        <v>0.22599999999999909</v>
      </c>
      <c r="G29" s="29">
        <f t="shared" si="4"/>
        <v>1355.9999999999945</v>
      </c>
      <c r="H29" s="86" t="s">
        <v>238</v>
      </c>
      <c r="I29" s="111">
        <f>H29-H28</f>
        <v>0.19000000000050932</v>
      </c>
      <c r="J29" s="29">
        <f t="shared" si="6"/>
        <v>760.00000000203727</v>
      </c>
      <c r="K29" s="86" t="s">
        <v>262</v>
      </c>
      <c r="L29" s="111">
        <f t="shared" si="7"/>
        <v>0.10800000000017462</v>
      </c>
      <c r="M29" s="29">
        <f t="shared" si="8"/>
        <v>1296.0000000020955</v>
      </c>
      <c r="N29" s="63">
        <f t="shared" si="0"/>
        <v>3412.0000000041273</v>
      </c>
    </row>
    <row r="30" spans="1:14" ht="18" customHeight="1">
      <c r="A30" s="60"/>
      <c r="B30" s="41"/>
      <c r="C30" s="41"/>
      <c r="D30" s="29">
        <f>SUM(D5:D29)</f>
        <v>0</v>
      </c>
      <c r="E30" s="86"/>
      <c r="F30" s="41"/>
      <c r="G30" s="29">
        <f>SUM(G5:G29)</f>
        <v>36233.99999999992</v>
      </c>
      <c r="H30" s="86"/>
      <c r="I30" s="41"/>
      <c r="J30" s="29">
        <f>SUM(J5:J29)</f>
        <v>21764.000000002852</v>
      </c>
      <c r="K30" s="41"/>
      <c r="L30" s="41"/>
      <c r="M30" s="29">
        <f>SUM(M5:M29)</f>
        <v>34367.999999973108</v>
      </c>
      <c r="N30" s="63">
        <f>SUM(N5:N29)</f>
        <v>92365.999999975873</v>
      </c>
    </row>
    <row r="31" spans="1:14" ht="13.5" customHeight="1">
      <c r="A31" s="2" t="s">
        <v>268</v>
      </c>
      <c r="B31" s="94"/>
      <c r="C31" s="94"/>
      <c r="D31" s="94"/>
      <c r="E31" s="94"/>
      <c r="F31" s="94"/>
      <c r="G31" s="94"/>
      <c r="H31" s="94"/>
      <c r="I31" s="94"/>
      <c r="J31" s="94"/>
      <c r="K31" s="7"/>
      <c r="L31" s="2"/>
      <c r="M31" s="2"/>
      <c r="N31" s="109">
        <f>N30/24/1000</f>
        <v>3.848583333332328</v>
      </c>
    </row>
    <row r="32" spans="1:14" ht="15.75" customHeight="1">
      <c r="A32" s="2" t="s">
        <v>270</v>
      </c>
      <c r="B32" s="2"/>
      <c r="C32" s="2"/>
      <c r="D32" s="2"/>
      <c r="E32" s="2"/>
      <c r="F32" s="2"/>
      <c r="G32" s="2"/>
      <c r="H32" s="2"/>
      <c r="I32" s="2"/>
      <c r="J32" s="2"/>
      <c r="K32" s="7"/>
      <c r="L32" s="2"/>
      <c r="M32" s="2"/>
      <c r="N32" s="109">
        <v>2.7608000000000001</v>
      </c>
    </row>
    <row r="33" spans="1:14" ht="16.5" customHeight="1">
      <c r="A33" s="74" t="s">
        <v>269</v>
      </c>
      <c r="B33" s="2"/>
      <c r="C33" s="2"/>
      <c r="D33" s="2"/>
      <c r="E33" s="2"/>
      <c r="F33" s="2"/>
      <c r="G33" s="2"/>
      <c r="H33" s="2"/>
      <c r="I33" s="2"/>
      <c r="J33" s="2"/>
      <c r="K33" s="7"/>
      <c r="L33" s="2"/>
      <c r="M33" s="2"/>
      <c r="N33" s="73">
        <f>(N31+N32)/2</f>
        <v>3.3046916666661641</v>
      </c>
    </row>
  </sheetData>
  <phoneticPr fontId="8" type="noConversion"/>
  <pageMargins left="0.16" right="0.28999999999999998" top="0.24" bottom="0.25" header="0.16" footer="0.1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G49" sqref="G49"/>
    </sheetView>
  </sheetViews>
  <sheetFormatPr defaultRowHeight="12.75"/>
  <cols>
    <col min="1" max="1" width="15.140625" customWidth="1"/>
    <col min="2" max="2" width="22.7109375" customWidth="1"/>
    <col min="3" max="3" width="20.7109375" customWidth="1"/>
    <col min="4" max="4" width="12" hidden="1" customWidth="1"/>
    <col min="5" max="5" width="18.28515625" hidden="1" customWidth="1"/>
    <col min="6" max="6" width="13.28515625" hidden="1" customWidth="1"/>
    <col min="7" max="7" width="23.42578125" style="24" customWidth="1"/>
  </cols>
  <sheetData>
    <row r="1" spans="1:8" s="35" customFormat="1" ht="18">
      <c r="A1" s="32" t="s">
        <v>169</v>
      </c>
      <c r="B1" s="33"/>
      <c r="C1" s="32"/>
      <c r="D1" s="32"/>
      <c r="E1" s="32"/>
      <c r="F1" s="32"/>
      <c r="G1" s="34"/>
    </row>
    <row r="2" spans="1:8" ht="25.5">
      <c r="A2" s="6" t="s">
        <v>12</v>
      </c>
      <c r="B2" s="6" t="s">
        <v>16</v>
      </c>
      <c r="C2" s="6" t="s">
        <v>16</v>
      </c>
      <c r="D2" s="115" t="s">
        <v>18</v>
      </c>
      <c r="E2" s="116"/>
      <c r="F2" s="6" t="s">
        <v>4</v>
      </c>
      <c r="G2" s="37" t="s">
        <v>19</v>
      </c>
    </row>
    <row r="3" spans="1:8" ht="54.75" customHeight="1">
      <c r="A3" s="6" t="s">
        <v>5</v>
      </c>
      <c r="B3" s="25" t="s">
        <v>31</v>
      </c>
      <c r="C3" s="25" t="s">
        <v>32</v>
      </c>
      <c r="D3" s="25" t="s">
        <v>21</v>
      </c>
      <c r="E3" s="38" t="s">
        <v>22</v>
      </c>
      <c r="F3" s="25" t="s">
        <v>23</v>
      </c>
      <c r="G3" s="39" t="s">
        <v>24</v>
      </c>
    </row>
    <row r="4" spans="1:8">
      <c r="A4" s="40">
        <v>0</v>
      </c>
      <c r="B4" s="83">
        <f ca="1">'зима 2014'!J5+'зима 2014'!M5</f>
        <v>0</v>
      </c>
      <c r="C4" s="82">
        <f ca="1">'зима 2014'!D5+'зима 2014'!G5</f>
        <v>0</v>
      </c>
      <c r="D4" s="6"/>
      <c r="E4" s="43"/>
      <c r="F4" s="43"/>
      <c r="G4" s="43">
        <f>B4+C4</f>
        <v>0</v>
      </c>
    </row>
    <row r="5" spans="1:8">
      <c r="A5" s="40">
        <v>4.1666666666666699E-2</v>
      </c>
      <c r="B5" s="83">
        <f ca="1">'зима 2014'!J6+'зима 2014'!M6</f>
        <v>1680.000000000291</v>
      </c>
      <c r="C5" s="82">
        <f ca="1">'зима 2014'!D6+'зима 2014'!G6</f>
        <v>1266.0000000000764</v>
      </c>
      <c r="D5" s="6"/>
      <c r="E5" s="43"/>
      <c r="F5" s="43"/>
      <c r="G5" s="43">
        <f t="shared" ref="G5:G29" si="0">B5+C5</f>
        <v>2946.0000000003674</v>
      </c>
    </row>
    <row r="6" spans="1:8">
      <c r="A6" s="40">
        <v>8.3333333333333301E-2</v>
      </c>
      <c r="B6" s="83">
        <f ca="1">'зима 2014'!J7+'зима 2014'!M7</f>
        <v>1467.9999999716529</v>
      </c>
      <c r="C6" s="82">
        <f ca="1">'зима 2014'!D7+'зима 2014'!G7</f>
        <v>1145.9999999995034</v>
      </c>
      <c r="D6" s="6"/>
      <c r="E6" s="43"/>
      <c r="F6" s="43"/>
      <c r="G6" s="43">
        <f t="shared" si="0"/>
        <v>2613.9999999711563</v>
      </c>
    </row>
    <row r="7" spans="1:8">
      <c r="A7" s="40">
        <v>0.125</v>
      </c>
      <c r="B7" s="83">
        <f ca="1">'зима 2014'!J8+'зима 2014'!M8</f>
        <v>1371.9999999957508</v>
      </c>
      <c r="C7" s="82">
        <f ca="1">'зима 2014'!D8+'зима 2014'!G8</f>
        <v>1092.0000000000982</v>
      </c>
      <c r="D7" s="6"/>
      <c r="E7" s="43"/>
      <c r="F7" s="43"/>
      <c r="G7" s="43">
        <f t="shared" si="0"/>
        <v>2463.9999999958491</v>
      </c>
    </row>
    <row r="8" spans="1:8">
      <c r="A8" s="40">
        <v>0.16666666666666699</v>
      </c>
      <c r="B8" s="83">
        <f ca="1">'зима 2014'!J9+'зима 2014'!M9</f>
        <v>1332.0000000021537</v>
      </c>
      <c r="C8" s="82">
        <f ca="1">'зима 2014'!D9+'зима 2014'!G9</f>
        <v>1062.0000000001255</v>
      </c>
      <c r="D8" s="6"/>
      <c r="E8" s="43"/>
      <c r="F8" s="43"/>
      <c r="G8" s="43">
        <f t="shared" si="0"/>
        <v>2394.0000000022792</v>
      </c>
    </row>
    <row r="9" spans="1:8" s="45" customFormat="1">
      <c r="A9" s="40">
        <v>0.20833333333333301</v>
      </c>
      <c r="B9" s="83">
        <f ca="1">'зима 2014'!J10+'зима 2014'!M10</f>
        <v>1332.0000000385335</v>
      </c>
      <c r="C9" s="82">
        <f ca="1">'зима 2014'!D10+'зима 2014'!G10</f>
        <v>1038.0000000000109</v>
      </c>
      <c r="D9" s="41"/>
      <c r="E9" s="44"/>
      <c r="F9" s="44"/>
      <c r="G9" s="43">
        <f t="shared" si="0"/>
        <v>2370.0000000385444</v>
      </c>
      <c r="H9"/>
    </row>
    <row r="10" spans="1:8" s="45" customFormat="1">
      <c r="A10" s="40">
        <v>0.25</v>
      </c>
      <c r="B10" s="83">
        <f ca="1">'зима 2014'!J11+'зима 2014'!M11</f>
        <v>1491.9999999765423</v>
      </c>
      <c r="C10" s="82">
        <f ca="1">'зима 2014'!D11+'зима 2014'!G11</f>
        <v>1086.0000000002401</v>
      </c>
      <c r="D10" s="41"/>
      <c r="E10" s="44"/>
      <c r="F10" s="44"/>
      <c r="G10" s="43">
        <f t="shared" si="0"/>
        <v>2577.9999999767824</v>
      </c>
      <c r="H10"/>
    </row>
    <row r="11" spans="1:8" s="45" customFormat="1">
      <c r="A11" s="40">
        <v>0.29166666666666702</v>
      </c>
      <c r="B11" s="83">
        <f ca="1">'зима 2014'!J12+'зима 2014'!M12</f>
        <v>1919.9999999837019</v>
      </c>
      <c r="C11" s="82">
        <f ca="1">'зима 2014'!D12+'зима 2014'!G12</f>
        <v>1253.999999999678</v>
      </c>
      <c r="D11" s="41"/>
      <c r="E11" s="44"/>
      <c r="F11" s="44"/>
      <c r="G11" s="43">
        <f t="shared" si="0"/>
        <v>3173.9999999833799</v>
      </c>
      <c r="H11"/>
    </row>
    <row r="12" spans="1:8" s="45" customFormat="1">
      <c r="A12" s="46">
        <v>0.33333333333333298</v>
      </c>
      <c r="B12" s="93">
        <f ca="1">'зима 2014'!J13+'зима 2014'!M13</f>
        <v>2364.0000000232249</v>
      </c>
      <c r="C12" s="82">
        <f ca="1">'зима 2014'!D13+'зима 2014'!G13</f>
        <v>1524.0000000001146</v>
      </c>
      <c r="D12" s="47"/>
      <c r="E12" s="48"/>
      <c r="F12" s="48"/>
      <c r="G12" s="43">
        <f t="shared" si="0"/>
        <v>3888.0000000233395</v>
      </c>
      <c r="H12"/>
    </row>
    <row r="13" spans="1:8">
      <c r="A13" s="46">
        <v>0.375</v>
      </c>
      <c r="B13" s="93">
        <f ca="1">'зима 2014'!J14+'зима 2014'!M14</f>
        <v>2419.9999999982538</v>
      </c>
      <c r="C13" s="82">
        <f ca="1">'зима 2014'!D14+'зима 2014'!G14</f>
        <v>1529.9999999999727</v>
      </c>
      <c r="D13" s="47"/>
      <c r="E13" s="48"/>
      <c r="F13" s="48"/>
      <c r="G13" s="43">
        <f t="shared" si="0"/>
        <v>3949.9999999982265</v>
      </c>
    </row>
    <row r="14" spans="1:8">
      <c r="A14" s="46">
        <v>0.41666666666666702</v>
      </c>
      <c r="B14" s="93">
        <f ca="1">'зима 2014'!J15+'зима 2014'!M15</f>
        <v>2552.0000000033178</v>
      </c>
      <c r="C14" s="82">
        <f ca="1">'зима 2014'!D15+'зима 2014'!G15</f>
        <v>1572.0000000003438</v>
      </c>
      <c r="D14" s="47"/>
      <c r="E14" s="48"/>
      <c r="F14" s="48"/>
      <c r="G14" s="43">
        <f t="shared" si="0"/>
        <v>4124.0000000036616</v>
      </c>
    </row>
    <row r="15" spans="1:8">
      <c r="A15" s="46">
        <v>0.45833333333333298</v>
      </c>
      <c r="B15" s="93">
        <f ca="1">'зима 2014'!J16+'зима 2014'!M16</f>
        <v>2568.0000000065775</v>
      </c>
      <c r="C15" s="82">
        <f ca="1">'зима 2014'!D16+'зима 2014'!G16</f>
        <v>1709.999999999809</v>
      </c>
      <c r="D15" s="47"/>
      <c r="E15" s="48"/>
      <c r="F15" s="48"/>
      <c r="G15" s="43">
        <f t="shared" si="0"/>
        <v>4278.0000000063865</v>
      </c>
    </row>
    <row r="16" spans="1:8">
      <c r="A16" s="40">
        <v>0.5</v>
      </c>
      <c r="B16" s="83">
        <f ca="1">'зима 2014'!J17+'зима 2014'!M17</f>
        <v>2552.0000000033178</v>
      </c>
      <c r="C16" s="82">
        <f ca="1">'зима 2014'!D17+'зима 2014'!G17</f>
        <v>1584.00000000006</v>
      </c>
      <c r="D16" s="28"/>
      <c r="E16" s="43"/>
      <c r="F16" s="43"/>
      <c r="G16" s="43">
        <f t="shared" si="0"/>
        <v>4136.0000000033779</v>
      </c>
    </row>
    <row r="17" spans="1:8">
      <c r="A17" s="40">
        <v>0.54166666666666696</v>
      </c>
      <c r="B17" s="83">
        <f ca="1">'зима 2014'!J18+'зима 2014'!M18</f>
        <v>2519.9999999676947</v>
      </c>
      <c r="C17" s="82">
        <f ca="1">'зима 2014'!D18+'зима 2014'!G18</f>
        <v>1463.999999999487</v>
      </c>
      <c r="D17" s="28"/>
      <c r="E17" s="43"/>
      <c r="F17" s="43"/>
      <c r="G17" s="43">
        <f t="shared" si="0"/>
        <v>3983.9999999671818</v>
      </c>
    </row>
    <row r="18" spans="1:8">
      <c r="A18" s="40">
        <v>0.58333333333333304</v>
      </c>
      <c r="B18" s="83">
        <f ca="1">'зима 2014'!J19+'зима 2014'!M19</f>
        <v>2484.0000000040163</v>
      </c>
      <c r="C18" s="82">
        <f ca="1">'зима 2014'!D19+'зима 2014'!G19</f>
        <v>1716.0000000003492</v>
      </c>
      <c r="D18" s="28"/>
      <c r="E18" s="43"/>
      <c r="F18" s="43"/>
      <c r="G18" s="43">
        <f t="shared" si="0"/>
        <v>4200.0000000043656</v>
      </c>
    </row>
    <row r="19" spans="1:8" s="45" customFormat="1">
      <c r="A19" s="40">
        <v>0.625</v>
      </c>
      <c r="B19" s="83">
        <f ca="1">'зима 2014'!J20+'зима 2014'!M20</f>
        <v>2435.9999999942374</v>
      </c>
      <c r="C19" s="82">
        <f ca="1">'зима 2014'!D20+'зима 2014'!G20</f>
        <v>1535.9999999998308</v>
      </c>
      <c r="D19" s="49"/>
      <c r="E19" s="44"/>
      <c r="F19" s="44"/>
      <c r="G19" s="43">
        <f t="shared" si="0"/>
        <v>3971.9999999940683</v>
      </c>
      <c r="H19"/>
    </row>
    <row r="20" spans="1:8" s="45" customFormat="1">
      <c r="A20" s="40">
        <v>0.66666666666666696</v>
      </c>
      <c r="B20" s="83">
        <f ca="1">'зима 2014'!J21+'зима 2014'!M21</f>
        <v>2491.9999999983702</v>
      </c>
      <c r="C20" s="82">
        <f ca="1">'зима 2014'!D21+'зима 2014'!G21</f>
        <v>1584.00000000006</v>
      </c>
      <c r="D20" s="49"/>
      <c r="E20" s="44"/>
      <c r="F20" s="44"/>
      <c r="G20" s="43">
        <f t="shared" si="0"/>
        <v>4075.9999999984302</v>
      </c>
      <c r="H20"/>
    </row>
    <row r="21" spans="1:8" s="45" customFormat="1">
      <c r="A21" s="40">
        <v>0.70833333333333304</v>
      </c>
      <c r="B21" s="83">
        <f ca="1">'зима 2014'!J22+'зима 2014'!M22</f>
        <v>2872.0000000030268</v>
      </c>
      <c r="C21" s="82">
        <f ca="1">'зима 2014'!D22+'зима 2014'!G22</f>
        <v>1733.9999999999236</v>
      </c>
      <c r="D21" s="49"/>
      <c r="E21" s="44"/>
      <c r="F21" s="44"/>
      <c r="G21" s="43">
        <f t="shared" si="0"/>
        <v>4606.0000000029504</v>
      </c>
      <c r="H21"/>
    </row>
    <row r="22" spans="1:8" s="45" customFormat="1">
      <c r="A22" s="46">
        <v>0.75</v>
      </c>
      <c r="B22" s="93">
        <f ca="1">'зима 2014'!J23+'зима 2014'!M23</f>
        <v>3175.9999999922002</v>
      </c>
      <c r="C22" s="82">
        <f ca="1">'зима 2014'!D23+'зима 2014'!G23</f>
        <v>1782.0000000001528</v>
      </c>
      <c r="D22" s="47"/>
      <c r="E22" s="48"/>
      <c r="F22" s="48"/>
      <c r="G22" s="43">
        <f t="shared" si="0"/>
        <v>4957.999999992353</v>
      </c>
      <c r="H22"/>
    </row>
    <row r="23" spans="1:8">
      <c r="A23" s="46">
        <v>0.79166666666666696</v>
      </c>
      <c r="B23" s="93">
        <f ca="1">'зима 2014'!J24+'зима 2014'!M24</f>
        <v>3264.0000000101281</v>
      </c>
      <c r="C23" s="82">
        <f ca="1">'зима 2014'!D24+'зима 2014'!G24</f>
        <v>1872.0000000000709</v>
      </c>
      <c r="D23" s="47"/>
      <c r="E23" s="48"/>
      <c r="F23" s="48"/>
      <c r="G23" s="43">
        <f t="shared" si="0"/>
        <v>5136.0000000101991</v>
      </c>
    </row>
    <row r="24" spans="1:8">
      <c r="A24" s="46">
        <v>0.83333333333333304</v>
      </c>
      <c r="B24" s="93">
        <f ca="1">'зима 2014'!J25+'зима 2014'!M25</f>
        <v>3224.000000016531</v>
      </c>
      <c r="C24" s="82">
        <f ca="1">'зима 2014'!D25+'зима 2014'!G25</f>
        <v>1902.0000000000437</v>
      </c>
      <c r="D24" s="47"/>
      <c r="E24" s="48"/>
      <c r="F24" s="48"/>
      <c r="G24" s="43">
        <f t="shared" si="0"/>
        <v>5126.0000000165746</v>
      </c>
    </row>
    <row r="25" spans="1:8">
      <c r="A25" s="46">
        <v>0.875</v>
      </c>
      <c r="B25" s="93">
        <f ca="1">'зима 2014'!J26+'зима 2014'!M26</f>
        <v>3135.999999998603</v>
      </c>
      <c r="C25" s="82">
        <f ca="1">'зима 2014'!D26+'зима 2014'!G26</f>
        <v>1907.9999999999018</v>
      </c>
      <c r="D25" s="47"/>
      <c r="E25" s="48"/>
      <c r="F25" s="48"/>
      <c r="G25" s="43">
        <f t="shared" si="0"/>
        <v>5043.9999999985048</v>
      </c>
    </row>
    <row r="26" spans="1:8">
      <c r="A26" s="40">
        <v>0.91666666666666696</v>
      </c>
      <c r="B26" s="83">
        <f ca="1">'зима 2014'!J27+'зима 2014'!M27</f>
        <v>2904.0000000095461</v>
      </c>
      <c r="C26" s="82">
        <f ca="1">'зима 2014'!D27+'зима 2014'!G27</f>
        <v>1859.9999999996726</v>
      </c>
      <c r="D26" s="28"/>
      <c r="E26" s="43"/>
      <c r="F26" s="43"/>
      <c r="G26" s="43">
        <f t="shared" si="0"/>
        <v>4764.0000000092186</v>
      </c>
    </row>
    <row r="27" spans="1:8">
      <c r="A27" s="40">
        <v>0.95833333333333304</v>
      </c>
      <c r="B27" s="83">
        <f ca="1">'зима 2014'!J28+'зима 2014'!M28</f>
        <v>2515.9999999741558</v>
      </c>
      <c r="C27" s="82">
        <f ca="1">'зима 2014'!D28+'зима 2014'!G28</f>
        <v>1656.0000000004038</v>
      </c>
      <c r="D27" s="28"/>
      <c r="E27" s="43"/>
      <c r="F27" s="43"/>
      <c r="G27" s="43">
        <f t="shared" si="0"/>
        <v>4171.9999999745596</v>
      </c>
    </row>
    <row r="28" spans="1:8">
      <c r="A28" s="40">
        <v>1</v>
      </c>
      <c r="B28" s="83">
        <f ca="1">'зима 2014'!J29+'зима 2014'!M29</f>
        <v>2056.0000000041327</v>
      </c>
      <c r="C28" s="82">
        <f ca="1">'зима 2014'!D29+'зима 2014'!G29</f>
        <v>1355.9999999999945</v>
      </c>
      <c r="D28" s="28"/>
      <c r="E28" s="43"/>
      <c r="F28" s="43"/>
      <c r="G28" s="43">
        <f t="shared" si="0"/>
        <v>3412.0000000041273</v>
      </c>
    </row>
    <row r="29" spans="1:8">
      <c r="A29" s="50" t="s">
        <v>13</v>
      </c>
      <c r="B29" s="81">
        <f>SUM(B5:B28)</f>
        <v>56131.99999997596</v>
      </c>
      <c r="C29" s="81">
        <f>SUM(C5:C28)</f>
        <v>36233.99999999992</v>
      </c>
      <c r="D29" s="51"/>
      <c r="E29" s="52"/>
      <c r="F29" s="52"/>
      <c r="G29" s="84">
        <f t="shared" si="0"/>
        <v>92365.999999975873</v>
      </c>
    </row>
    <row r="30" spans="1:8">
      <c r="A30" s="95" t="s">
        <v>170</v>
      </c>
      <c r="G30" s="85">
        <f>G29/24/1000</f>
        <v>3.848583333332328</v>
      </c>
    </row>
    <row r="31" spans="1:8">
      <c r="A31" t="s">
        <v>25</v>
      </c>
    </row>
    <row r="32" spans="1:8">
      <c r="A32" t="s">
        <v>26</v>
      </c>
    </row>
    <row r="33" spans="1:1">
      <c r="A33" t="s">
        <v>27</v>
      </c>
    </row>
    <row r="34" spans="1:1">
      <c r="A34" t="s">
        <v>28</v>
      </c>
    </row>
    <row r="37" spans="1:1">
      <c r="A37" t="s">
        <v>66</v>
      </c>
    </row>
    <row r="41" spans="1:1" ht="50.25" customHeight="1">
      <c r="A41" s="96" t="s">
        <v>171</v>
      </c>
    </row>
    <row r="42" spans="1:1">
      <c r="A42" t="s">
        <v>172</v>
      </c>
    </row>
  </sheetData>
  <mergeCells count="1">
    <mergeCell ref="D2:E2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3" workbookViewId="0">
      <selection activeCell="N33" sqref="N33"/>
    </sheetView>
  </sheetViews>
  <sheetFormatPr defaultRowHeight="19.5" customHeight="1"/>
  <cols>
    <col min="1" max="1" width="9.85546875" style="1" customWidth="1"/>
    <col min="2" max="2" width="12.5703125" style="1" customWidth="1"/>
    <col min="3" max="3" width="10.140625" style="1" customWidth="1"/>
    <col min="4" max="4" width="8.85546875" style="1" customWidth="1"/>
    <col min="5" max="5" width="11" style="1" customWidth="1"/>
    <col min="6" max="6" width="9" style="1" customWidth="1"/>
    <col min="7" max="7" width="9.5703125" style="1" customWidth="1"/>
    <col min="8" max="8" width="13.5703125" style="1" customWidth="1"/>
    <col min="9" max="9" width="10.28515625" style="1" customWidth="1"/>
    <col min="10" max="10" width="10.140625" style="1" customWidth="1"/>
    <col min="11" max="11" width="13.5703125" style="8" customWidth="1"/>
    <col min="12" max="12" width="11.28515625" style="1" customWidth="1"/>
    <col min="13" max="13" width="12.28515625" style="1" customWidth="1"/>
    <col min="14" max="14" width="18.85546875" style="1" customWidth="1"/>
    <col min="15" max="16384" width="9.140625" style="1"/>
  </cols>
  <sheetData>
    <row r="1" spans="1:14" s="22" customFormat="1" ht="27" customHeight="1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0"/>
      <c r="M1" s="23"/>
    </row>
    <row r="2" spans="1:14" s="5" customFormat="1" ht="19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9"/>
      <c r="L2" s="4"/>
      <c r="N2"/>
    </row>
    <row r="3" spans="1:14" s="17" customFormat="1" ht="45" customHeight="1">
      <c r="A3" s="55" t="s">
        <v>0</v>
      </c>
      <c r="B3" s="61" t="s">
        <v>14</v>
      </c>
      <c r="C3" s="56" t="s">
        <v>1</v>
      </c>
      <c r="D3" s="56">
        <v>6000</v>
      </c>
      <c r="E3" s="61" t="s">
        <v>15</v>
      </c>
      <c r="F3" s="56" t="s">
        <v>1</v>
      </c>
      <c r="G3" s="56">
        <v>6000</v>
      </c>
      <c r="H3" s="61" t="s">
        <v>2</v>
      </c>
      <c r="I3" s="56" t="s">
        <v>1</v>
      </c>
      <c r="J3" s="56">
        <v>4000</v>
      </c>
      <c r="K3" s="62" t="s">
        <v>3</v>
      </c>
      <c r="L3" s="56" t="s">
        <v>1</v>
      </c>
      <c r="M3" s="57">
        <v>12000</v>
      </c>
      <c r="N3" s="65" t="s">
        <v>19</v>
      </c>
    </row>
    <row r="4" spans="1:14" s="17" customFormat="1" ht="19.5" customHeight="1">
      <c r="A4" s="58" t="s">
        <v>5</v>
      </c>
      <c r="B4" s="57" t="s">
        <v>30</v>
      </c>
      <c r="C4" s="57" t="s">
        <v>6</v>
      </c>
      <c r="D4" s="57" t="s">
        <v>7</v>
      </c>
      <c r="E4" s="57" t="s">
        <v>30</v>
      </c>
      <c r="F4" s="57" t="s">
        <v>6</v>
      </c>
      <c r="G4" s="57" t="s">
        <v>7</v>
      </c>
      <c r="H4" s="57" t="s">
        <v>30</v>
      </c>
      <c r="I4" s="57" t="s">
        <v>6</v>
      </c>
      <c r="J4" s="57" t="s">
        <v>7</v>
      </c>
      <c r="K4" s="57" t="s">
        <v>30</v>
      </c>
      <c r="L4" s="57" t="s">
        <v>6</v>
      </c>
      <c r="M4" s="57" t="s">
        <v>7</v>
      </c>
      <c r="N4" s="64"/>
    </row>
    <row r="5" spans="1:14" ht="19.5" customHeight="1">
      <c r="A5" s="50">
        <v>0</v>
      </c>
      <c r="B5" s="86" t="s">
        <v>71</v>
      </c>
      <c r="C5" s="41"/>
      <c r="D5" s="29">
        <f ca="1">C5*'зима 2014'!D11</f>
        <v>0</v>
      </c>
      <c r="E5" s="86" t="s">
        <v>68</v>
      </c>
      <c r="F5" s="41"/>
      <c r="G5" s="29">
        <f ca="1">F5*'зима 2014'!G11</f>
        <v>0</v>
      </c>
      <c r="H5" s="86" t="s">
        <v>69</v>
      </c>
      <c r="I5" s="41"/>
      <c r="J5" s="29">
        <f>I5*4000</f>
        <v>0</v>
      </c>
      <c r="K5" s="86" t="s">
        <v>70</v>
      </c>
      <c r="L5" s="41"/>
      <c r="M5" s="29">
        <f>L5*4000</f>
        <v>0</v>
      </c>
      <c r="N5" s="63">
        <f>M5+J5+G5+D5</f>
        <v>0</v>
      </c>
    </row>
    <row r="6" spans="1:14" ht="19.5" customHeight="1">
      <c r="A6" s="50">
        <v>4.1666666666666699E-2</v>
      </c>
      <c r="B6" s="86" t="s">
        <v>97</v>
      </c>
      <c r="C6" s="41">
        <f>B6-B5</f>
        <v>0.16980000000012296</v>
      </c>
      <c r="D6" s="29">
        <f>C6*6000</f>
        <v>1018.8000000007378</v>
      </c>
      <c r="E6" s="86" t="s">
        <v>108</v>
      </c>
      <c r="F6" s="41">
        <f>E6-E5</f>
        <v>3.0399999999985994E-2</v>
      </c>
      <c r="G6" s="29">
        <f>F6*6000</f>
        <v>182.39999999991596</v>
      </c>
      <c r="H6" s="86" t="s">
        <v>73</v>
      </c>
      <c r="I6" s="41">
        <f>H6-H5</f>
        <v>0.18139999999948486</v>
      </c>
      <c r="J6" s="29">
        <f>I6*4000</f>
        <v>725.59999999793945</v>
      </c>
      <c r="K6" s="86" t="s">
        <v>131</v>
      </c>
      <c r="L6" s="41">
        <f>K6-K5</f>
        <v>7.7199999999720603E-2</v>
      </c>
      <c r="M6" s="29">
        <f>L6*12000</f>
        <v>926.39999999664724</v>
      </c>
      <c r="N6" s="63">
        <f t="shared" ref="N6:N29" si="0">M6+J6+G6+D6</f>
        <v>2853.1999999952404</v>
      </c>
    </row>
    <row r="7" spans="1:14" ht="19.5" customHeight="1">
      <c r="A7" s="50">
        <v>8.3333333333333301E-2</v>
      </c>
      <c r="B7" s="86" t="s">
        <v>98</v>
      </c>
      <c r="C7" s="41">
        <f t="shared" ref="C7:C29" si="1">B7-B6</f>
        <v>0.14840000000003783</v>
      </c>
      <c r="D7" s="29">
        <f t="shared" ref="D7:D29" si="2">C7*6000</f>
        <v>890.40000000022701</v>
      </c>
      <c r="E7" s="86" t="s">
        <v>109</v>
      </c>
      <c r="F7" s="41">
        <f t="shared" ref="F7:F29" si="3">E7-E6</f>
        <v>3.0200000000036198E-2</v>
      </c>
      <c r="G7" s="29">
        <f t="shared" ref="G7:G29" si="4">F7*6000</f>
        <v>181.20000000021719</v>
      </c>
      <c r="H7" s="86" t="s">
        <v>74</v>
      </c>
      <c r="I7" s="41">
        <f t="shared" ref="I7:I12" si="5">H7-H6</f>
        <v>0.15040000000044529</v>
      </c>
      <c r="J7" s="29">
        <f t="shared" ref="J7:J29" si="6">I7*4000</f>
        <v>601.60000000178115</v>
      </c>
      <c r="K7" s="86" t="s">
        <v>132</v>
      </c>
      <c r="L7" s="41">
        <f t="shared" ref="L7:L29" si="7">K7-K6</f>
        <v>6.5399999999499414E-2</v>
      </c>
      <c r="M7" s="29">
        <f t="shared" ref="M7:M29" si="8">L7*12000</f>
        <v>784.79999999399297</v>
      </c>
      <c r="N7" s="63">
        <f t="shared" si="0"/>
        <v>2457.9999999962183</v>
      </c>
    </row>
    <row r="8" spans="1:14" ht="19.5" customHeight="1">
      <c r="A8" s="50">
        <v>0.125</v>
      </c>
      <c r="B8" s="86" t="s">
        <v>99</v>
      </c>
      <c r="C8" s="41">
        <f t="shared" si="1"/>
        <v>0.13839999999981956</v>
      </c>
      <c r="D8" s="29">
        <f t="shared" si="2"/>
        <v>830.39999999891734</v>
      </c>
      <c r="E8" s="86" t="s">
        <v>110</v>
      </c>
      <c r="F8" s="41">
        <f t="shared" si="3"/>
        <v>3.0399999999985994E-2</v>
      </c>
      <c r="G8" s="29">
        <f t="shared" si="4"/>
        <v>182.39999999991596</v>
      </c>
      <c r="H8" s="86" t="s">
        <v>75</v>
      </c>
      <c r="I8" s="41">
        <f t="shared" si="5"/>
        <v>0.13799999999901047</v>
      </c>
      <c r="J8" s="29">
        <f t="shared" si="6"/>
        <v>551.99999999604188</v>
      </c>
      <c r="K8" s="86" t="s">
        <v>133</v>
      </c>
      <c r="L8" s="41">
        <f t="shared" si="7"/>
        <v>6.039999999848078E-2</v>
      </c>
      <c r="M8" s="29">
        <f t="shared" si="8"/>
        <v>724.79999998176936</v>
      </c>
      <c r="N8" s="63">
        <f t="shared" si="0"/>
        <v>2289.5999999766445</v>
      </c>
    </row>
    <row r="9" spans="1:14" ht="19.5" customHeight="1">
      <c r="A9" s="50">
        <v>0.16666666666666699</v>
      </c>
      <c r="B9" s="86" t="s">
        <v>100</v>
      </c>
      <c r="C9" s="41">
        <f t="shared" si="1"/>
        <v>0.13340000000016516</v>
      </c>
      <c r="D9" s="29">
        <f t="shared" si="2"/>
        <v>800.40000000099099</v>
      </c>
      <c r="E9" s="86" t="s">
        <v>111</v>
      </c>
      <c r="F9" s="41">
        <f t="shared" si="3"/>
        <v>3.0399999999985994E-2</v>
      </c>
      <c r="G9" s="29">
        <f t="shared" si="4"/>
        <v>182.39999999991596</v>
      </c>
      <c r="H9" s="86" t="s">
        <v>76</v>
      </c>
      <c r="I9" s="41">
        <f t="shared" si="5"/>
        <v>0.13400000000001455</v>
      </c>
      <c r="J9" s="29">
        <f t="shared" si="6"/>
        <v>536.00000000005821</v>
      </c>
      <c r="K9" s="86" t="s">
        <v>134</v>
      </c>
      <c r="L9" s="41">
        <f t="shared" si="7"/>
        <v>5.8800000002520392E-2</v>
      </c>
      <c r="M9" s="29">
        <f t="shared" si="8"/>
        <v>705.6000000302447</v>
      </c>
      <c r="N9" s="63">
        <f t="shared" si="0"/>
        <v>2224.4000000312099</v>
      </c>
    </row>
    <row r="10" spans="1:14" ht="19.5" customHeight="1">
      <c r="A10" s="50">
        <v>0.20833333333333401</v>
      </c>
      <c r="B10" s="86" t="s">
        <v>101</v>
      </c>
      <c r="C10" s="41">
        <f t="shared" si="1"/>
        <v>0.13380000000006476</v>
      </c>
      <c r="D10" s="29">
        <f t="shared" si="2"/>
        <v>802.80000000038854</v>
      </c>
      <c r="E10" s="86" t="s">
        <v>112</v>
      </c>
      <c r="F10" s="41">
        <f t="shared" si="3"/>
        <v>2.9999999999972715E-2</v>
      </c>
      <c r="G10" s="29">
        <f t="shared" si="4"/>
        <v>179.99999999983629</v>
      </c>
      <c r="H10" s="86" t="s">
        <v>77</v>
      </c>
      <c r="I10" s="41">
        <f t="shared" si="5"/>
        <v>0.13600000000042201</v>
      </c>
      <c r="J10" s="29">
        <f t="shared" si="6"/>
        <v>544.00000000168802</v>
      </c>
      <c r="K10" s="86" t="s">
        <v>135</v>
      </c>
      <c r="L10" s="41">
        <f t="shared" si="7"/>
        <v>5.8399999998073326E-2</v>
      </c>
      <c r="M10" s="29">
        <f t="shared" si="8"/>
        <v>700.79999997687992</v>
      </c>
      <c r="N10" s="63">
        <f t="shared" si="0"/>
        <v>2227.5999999787928</v>
      </c>
    </row>
    <row r="11" spans="1:14" ht="19.5" customHeight="1">
      <c r="A11" s="50">
        <v>0.25</v>
      </c>
      <c r="B11" s="86" t="s">
        <v>102</v>
      </c>
      <c r="C11" s="41">
        <f t="shared" si="1"/>
        <v>0.13479999999981374</v>
      </c>
      <c r="D11" s="29">
        <f t="shared" si="2"/>
        <v>808.79999999888241</v>
      </c>
      <c r="E11" s="86" t="s">
        <v>113</v>
      </c>
      <c r="F11" s="41">
        <f t="shared" si="3"/>
        <v>2.9800000000022919E-2</v>
      </c>
      <c r="G11" s="29">
        <f t="shared" si="4"/>
        <v>178.80000000013752</v>
      </c>
      <c r="H11" s="86" t="s">
        <v>78</v>
      </c>
      <c r="I11" s="41">
        <f t="shared" si="5"/>
        <v>0.15500000000065484</v>
      </c>
      <c r="J11" s="29">
        <f t="shared" si="6"/>
        <v>620.00000000261934</v>
      </c>
      <c r="K11" s="86" t="s">
        <v>136</v>
      </c>
      <c r="L11" s="41">
        <f t="shared" si="7"/>
        <v>6.0400000002118759E-2</v>
      </c>
      <c r="M11" s="29">
        <f t="shared" si="8"/>
        <v>724.80000002542511</v>
      </c>
      <c r="N11" s="63">
        <f t="shared" si="0"/>
        <v>2332.4000000270644</v>
      </c>
    </row>
    <row r="12" spans="1:14" ht="19.5" customHeight="1">
      <c r="A12" s="50">
        <v>0.29166666666666702</v>
      </c>
      <c r="B12" s="86" t="s">
        <v>103</v>
      </c>
      <c r="C12" s="41">
        <f t="shared" si="1"/>
        <v>0.15100000000029468</v>
      </c>
      <c r="D12" s="29">
        <f t="shared" si="2"/>
        <v>906.00000000176806</v>
      </c>
      <c r="E12" s="86" t="s">
        <v>114</v>
      </c>
      <c r="F12" s="41">
        <f t="shared" si="3"/>
        <v>3.0600000000049477E-2</v>
      </c>
      <c r="G12" s="29">
        <f t="shared" si="4"/>
        <v>183.60000000029686</v>
      </c>
      <c r="H12" s="86" t="s">
        <v>79</v>
      </c>
      <c r="I12" s="41">
        <f t="shared" si="5"/>
        <v>0.19859999999971478</v>
      </c>
      <c r="J12" s="29">
        <f t="shared" si="6"/>
        <v>794.39999999885913</v>
      </c>
      <c r="K12" s="86" t="s">
        <v>137</v>
      </c>
      <c r="L12" s="41">
        <f t="shared" si="7"/>
        <v>7.5399999997898703E-2</v>
      </c>
      <c r="M12" s="29">
        <f t="shared" si="8"/>
        <v>904.79999997478444</v>
      </c>
      <c r="N12" s="63">
        <f t="shared" si="0"/>
        <v>2788.7999999757085</v>
      </c>
    </row>
    <row r="13" spans="1:14" ht="19.5" customHeight="1">
      <c r="A13" s="46">
        <v>0.33333333333333398</v>
      </c>
      <c r="B13" s="87" t="s">
        <v>104</v>
      </c>
      <c r="C13" s="88">
        <f t="shared" si="1"/>
        <v>0.19180000000005748</v>
      </c>
      <c r="D13" s="42">
        <f t="shared" si="2"/>
        <v>1150.8000000003449</v>
      </c>
      <c r="E13" s="87" t="s">
        <v>115</v>
      </c>
      <c r="F13" s="88">
        <f t="shared" si="3"/>
        <v>3.0999999999949068E-2</v>
      </c>
      <c r="G13" s="42">
        <f t="shared" si="4"/>
        <v>185.99999999969441</v>
      </c>
      <c r="H13" s="87" t="s">
        <v>80</v>
      </c>
      <c r="I13" s="88">
        <f t="shared" ref="I13:I28" si="9">H13-H12</f>
        <v>0.2613999999994121</v>
      </c>
      <c r="J13" s="42">
        <f t="shared" si="6"/>
        <v>1045.5999999976484</v>
      </c>
      <c r="K13" s="87" t="s">
        <v>138</v>
      </c>
      <c r="L13" s="88">
        <f t="shared" si="7"/>
        <v>9.8200000000360887E-2</v>
      </c>
      <c r="M13" s="42">
        <f t="shared" si="8"/>
        <v>1178.4000000043306</v>
      </c>
      <c r="N13" s="89">
        <f t="shared" si="0"/>
        <v>3560.8000000020184</v>
      </c>
    </row>
    <row r="14" spans="1:14" ht="19.5" customHeight="1">
      <c r="A14" s="46">
        <v>0.375</v>
      </c>
      <c r="B14" s="87" t="s">
        <v>105</v>
      </c>
      <c r="C14" s="88">
        <f t="shared" si="1"/>
        <v>0.20679999999993015</v>
      </c>
      <c r="D14" s="42">
        <f t="shared" si="2"/>
        <v>1240.7999999995809</v>
      </c>
      <c r="E14" s="87" t="s">
        <v>116</v>
      </c>
      <c r="F14" s="88">
        <f t="shared" si="3"/>
        <v>3.6200000000008004E-2</v>
      </c>
      <c r="G14" s="42">
        <f t="shared" si="4"/>
        <v>217.20000000004802</v>
      </c>
      <c r="H14" s="87" t="s">
        <v>81</v>
      </c>
      <c r="I14" s="88">
        <f t="shared" si="9"/>
        <v>0.27120000000104483</v>
      </c>
      <c r="J14" s="42">
        <f t="shared" si="6"/>
        <v>1084.8000000041793</v>
      </c>
      <c r="K14" s="87" t="s">
        <v>139</v>
      </c>
      <c r="L14" s="88">
        <f t="shared" si="7"/>
        <v>0.10740000000077998</v>
      </c>
      <c r="M14" s="42">
        <f t="shared" si="8"/>
        <v>1288.8000000093598</v>
      </c>
      <c r="N14" s="89">
        <f t="shared" si="0"/>
        <v>3831.600000013168</v>
      </c>
    </row>
    <row r="15" spans="1:14" ht="19.5" customHeight="1">
      <c r="A15" s="46">
        <v>0.41666666666666702</v>
      </c>
      <c r="B15" s="87" t="s">
        <v>72</v>
      </c>
      <c r="C15" s="88">
        <f t="shared" si="1"/>
        <v>0.21779999999989741</v>
      </c>
      <c r="D15" s="42">
        <f t="shared" si="2"/>
        <v>1306.7999999993845</v>
      </c>
      <c r="E15" s="87" t="s">
        <v>117</v>
      </c>
      <c r="F15" s="88">
        <f t="shared" si="3"/>
        <v>3.2800000000065666E-2</v>
      </c>
      <c r="G15" s="42">
        <f t="shared" si="4"/>
        <v>196.80000000039399</v>
      </c>
      <c r="H15" s="87" t="s">
        <v>82</v>
      </c>
      <c r="I15" s="88">
        <f t="shared" si="9"/>
        <v>0.2911999999996624</v>
      </c>
      <c r="J15" s="42">
        <f t="shared" si="6"/>
        <v>1164.7999999986496</v>
      </c>
      <c r="K15" s="87" t="s">
        <v>140</v>
      </c>
      <c r="L15" s="88">
        <f t="shared" si="7"/>
        <v>0.10979999999835854</v>
      </c>
      <c r="M15" s="42">
        <f t="shared" si="8"/>
        <v>1317.5999999803025</v>
      </c>
      <c r="N15" s="89">
        <f t="shared" si="0"/>
        <v>3985.9999999787306</v>
      </c>
    </row>
    <row r="16" spans="1:14" ht="19.5" customHeight="1">
      <c r="A16" s="46">
        <v>0.45833333333333298</v>
      </c>
      <c r="B16" s="87" t="s">
        <v>106</v>
      </c>
      <c r="C16" s="88">
        <f t="shared" si="1"/>
        <v>0.22400000000016007</v>
      </c>
      <c r="D16" s="42">
        <f t="shared" si="2"/>
        <v>1344.0000000009604</v>
      </c>
      <c r="E16" s="87" t="s">
        <v>118</v>
      </c>
      <c r="F16" s="88">
        <f t="shared" si="3"/>
        <v>2.5599999999940337E-2</v>
      </c>
      <c r="G16" s="42">
        <f t="shared" si="4"/>
        <v>153.59999999964202</v>
      </c>
      <c r="H16" s="87" t="s">
        <v>83</v>
      </c>
      <c r="I16" s="88">
        <f t="shared" si="9"/>
        <v>0.29259999999885622</v>
      </c>
      <c r="J16" s="42">
        <f t="shared" si="6"/>
        <v>1170.3999999954249</v>
      </c>
      <c r="K16" s="87" t="s">
        <v>141</v>
      </c>
      <c r="L16" s="88">
        <f t="shared" si="7"/>
        <v>0.11140000000159489</v>
      </c>
      <c r="M16" s="42">
        <f t="shared" si="8"/>
        <v>1336.8000000191387</v>
      </c>
      <c r="N16" s="89">
        <f t="shared" si="0"/>
        <v>4004.800000015166</v>
      </c>
    </row>
    <row r="17" spans="1:14" ht="19.5" customHeight="1">
      <c r="A17" s="50">
        <v>0.5</v>
      </c>
      <c r="B17" s="86" t="s">
        <v>107</v>
      </c>
      <c r="C17" s="41">
        <f t="shared" si="1"/>
        <v>0.21499999999969077</v>
      </c>
      <c r="D17" s="29">
        <f t="shared" si="2"/>
        <v>1289.9999999981446</v>
      </c>
      <c r="E17" s="86" t="s">
        <v>119</v>
      </c>
      <c r="F17" s="41">
        <f t="shared" si="3"/>
        <v>3.1200000000012551E-2</v>
      </c>
      <c r="G17" s="29">
        <f t="shared" si="4"/>
        <v>187.20000000007531</v>
      </c>
      <c r="H17" s="86" t="s">
        <v>84</v>
      </c>
      <c r="I17" s="41">
        <f t="shared" si="9"/>
        <v>0.28360000000066066</v>
      </c>
      <c r="J17" s="29">
        <f t="shared" si="6"/>
        <v>1134.4000000026426</v>
      </c>
      <c r="K17" s="86" t="s">
        <v>142</v>
      </c>
      <c r="L17" s="41">
        <f t="shared" si="7"/>
        <v>0.11139999999795691</v>
      </c>
      <c r="M17" s="29">
        <f t="shared" si="8"/>
        <v>1336.7999999754829</v>
      </c>
      <c r="N17" s="63">
        <f t="shared" si="0"/>
        <v>3948.3999999763455</v>
      </c>
    </row>
    <row r="18" spans="1:14" ht="19.5" customHeight="1">
      <c r="A18" s="50">
        <v>0.54166666666666696</v>
      </c>
      <c r="B18" s="86" t="s">
        <v>155</v>
      </c>
      <c r="C18" s="41">
        <f t="shared" si="1"/>
        <v>0.20380000000022847</v>
      </c>
      <c r="D18" s="29">
        <f t="shared" si="2"/>
        <v>1222.8000000013708</v>
      </c>
      <c r="E18" s="86" t="s">
        <v>120</v>
      </c>
      <c r="F18" s="41">
        <f t="shared" si="3"/>
        <v>4.7400000000038744E-2</v>
      </c>
      <c r="G18" s="29">
        <f t="shared" si="4"/>
        <v>284.40000000023247</v>
      </c>
      <c r="H18" s="86" t="s">
        <v>85</v>
      </c>
      <c r="I18" s="41">
        <f t="shared" si="9"/>
        <v>0.28139999999984866</v>
      </c>
      <c r="J18" s="29">
        <f t="shared" si="6"/>
        <v>1125.5999999993946</v>
      </c>
      <c r="K18" s="86" t="s">
        <v>143</v>
      </c>
      <c r="L18" s="41">
        <f t="shared" si="7"/>
        <v>0.10760000000300352</v>
      </c>
      <c r="M18" s="29">
        <f t="shared" si="8"/>
        <v>1291.2000000360422</v>
      </c>
      <c r="N18" s="63">
        <f t="shared" si="0"/>
        <v>3924.0000000370401</v>
      </c>
    </row>
    <row r="19" spans="1:14" ht="19.5" customHeight="1">
      <c r="A19" s="50">
        <v>0.58333333333333304</v>
      </c>
      <c r="B19" s="86" t="s">
        <v>156</v>
      </c>
      <c r="C19" s="41">
        <f t="shared" si="1"/>
        <v>0.20080000000007203</v>
      </c>
      <c r="D19" s="29">
        <f t="shared" si="2"/>
        <v>1204.8000000004322</v>
      </c>
      <c r="E19" s="86" t="s">
        <v>121</v>
      </c>
      <c r="F19" s="41">
        <f t="shared" si="3"/>
        <v>5.7799999999929241E-2</v>
      </c>
      <c r="G19" s="29">
        <f t="shared" si="4"/>
        <v>346.79999999957545</v>
      </c>
      <c r="H19" s="86" t="s">
        <v>86</v>
      </c>
      <c r="I19" s="41">
        <f t="shared" si="9"/>
        <v>0.26920000000063737</v>
      </c>
      <c r="J19" s="29">
        <f t="shared" si="6"/>
        <v>1076.8000000025495</v>
      </c>
      <c r="K19" s="86" t="s">
        <v>144</v>
      </c>
      <c r="L19" s="41">
        <f t="shared" si="7"/>
        <v>0.10540000000037253</v>
      </c>
      <c r="M19" s="29">
        <f t="shared" si="8"/>
        <v>1264.8000000044703</v>
      </c>
      <c r="N19" s="63">
        <f t="shared" si="0"/>
        <v>3893.2000000070275</v>
      </c>
    </row>
    <row r="20" spans="1:14" ht="19.5" customHeight="1">
      <c r="A20" s="50">
        <v>0.625</v>
      </c>
      <c r="B20" s="86" t="s">
        <v>157</v>
      </c>
      <c r="C20" s="41">
        <f t="shared" si="1"/>
        <v>0.1956000000000131</v>
      </c>
      <c r="D20" s="29">
        <f t="shared" si="2"/>
        <v>1173.6000000000786</v>
      </c>
      <c r="E20" s="86" t="s">
        <v>167</v>
      </c>
      <c r="F20" s="41">
        <f t="shared" si="3"/>
        <v>2.7400000000056934E-2</v>
      </c>
      <c r="G20" s="29">
        <f t="shared" si="4"/>
        <v>164.40000000034161</v>
      </c>
      <c r="H20" s="86" t="s">
        <v>87</v>
      </c>
      <c r="I20" s="41">
        <f t="shared" si="9"/>
        <v>0.25619999999980791</v>
      </c>
      <c r="J20" s="29">
        <f t="shared" si="6"/>
        <v>1024.7999999992317</v>
      </c>
      <c r="K20" s="86" t="s">
        <v>145</v>
      </c>
      <c r="L20" s="41">
        <f t="shared" si="7"/>
        <v>0.10479999999733991</v>
      </c>
      <c r="M20" s="29">
        <f t="shared" si="8"/>
        <v>1257.5999999680789</v>
      </c>
      <c r="N20" s="63">
        <f t="shared" si="0"/>
        <v>3620.3999999677308</v>
      </c>
    </row>
    <row r="21" spans="1:14" ht="19.5" customHeight="1">
      <c r="A21" s="50">
        <v>0.66666666666666696</v>
      </c>
      <c r="B21" s="86" t="s">
        <v>158</v>
      </c>
      <c r="C21" s="41">
        <f t="shared" si="1"/>
        <v>0.19899999999961437</v>
      </c>
      <c r="D21" s="29">
        <f t="shared" si="2"/>
        <v>1193.9999999976862</v>
      </c>
      <c r="E21" s="86" t="s">
        <v>122</v>
      </c>
      <c r="F21" s="41">
        <f t="shared" si="3"/>
        <v>3.1999999999925421E-2</v>
      </c>
      <c r="G21" s="29">
        <f t="shared" si="4"/>
        <v>191.99999999955253</v>
      </c>
      <c r="H21" s="86" t="s">
        <v>88</v>
      </c>
      <c r="I21" s="41">
        <f t="shared" si="9"/>
        <v>0.25720000000001164</v>
      </c>
      <c r="J21" s="29">
        <f t="shared" si="6"/>
        <v>1028.8000000000466</v>
      </c>
      <c r="K21" s="86" t="s">
        <v>146</v>
      </c>
      <c r="L21" s="41">
        <f t="shared" si="7"/>
        <v>0.10900000000037835</v>
      </c>
      <c r="M21" s="29">
        <f t="shared" si="8"/>
        <v>1308.0000000045402</v>
      </c>
      <c r="N21" s="63">
        <f t="shared" si="0"/>
        <v>3722.8000000018255</v>
      </c>
    </row>
    <row r="22" spans="1:14" ht="19.5" customHeight="1">
      <c r="A22" s="50">
        <v>0.70833333333333304</v>
      </c>
      <c r="B22" s="86" t="s">
        <v>159</v>
      </c>
      <c r="C22" s="41">
        <f t="shared" si="1"/>
        <v>0.20340000000032887</v>
      </c>
      <c r="D22" s="29">
        <f t="shared" si="2"/>
        <v>1220.4000000019732</v>
      </c>
      <c r="E22" s="86" t="s">
        <v>123</v>
      </c>
      <c r="F22" s="41">
        <f t="shared" si="3"/>
        <v>2.760000000000673E-2</v>
      </c>
      <c r="G22" s="29">
        <f t="shared" si="4"/>
        <v>165.60000000004038</v>
      </c>
      <c r="H22" s="86" t="s">
        <v>89</v>
      </c>
      <c r="I22" s="41">
        <f t="shared" si="9"/>
        <v>0.29759999999987485</v>
      </c>
      <c r="J22" s="29">
        <f t="shared" si="6"/>
        <v>1190.3999999994994</v>
      </c>
      <c r="K22" s="86" t="s">
        <v>147</v>
      </c>
      <c r="L22" s="41">
        <f t="shared" si="7"/>
        <v>0.11500000000160071</v>
      </c>
      <c r="M22" s="29">
        <f t="shared" si="8"/>
        <v>1380.0000000192085</v>
      </c>
      <c r="N22" s="63">
        <f t="shared" si="0"/>
        <v>3956.4000000207216</v>
      </c>
    </row>
    <row r="23" spans="1:14" ht="19.5" customHeight="1">
      <c r="A23" s="46">
        <v>0.75</v>
      </c>
      <c r="B23" s="87" t="s">
        <v>160</v>
      </c>
      <c r="C23" s="88">
        <f t="shared" si="1"/>
        <v>0.22499999999990905</v>
      </c>
      <c r="D23" s="42">
        <f t="shared" si="2"/>
        <v>1349.9999999994543</v>
      </c>
      <c r="E23" s="87" t="s">
        <v>124</v>
      </c>
      <c r="F23" s="88">
        <f t="shared" si="3"/>
        <v>2.7400000000056934E-2</v>
      </c>
      <c r="G23" s="42">
        <f t="shared" si="4"/>
        <v>164.40000000034161</v>
      </c>
      <c r="H23" s="87" t="s">
        <v>90</v>
      </c>
      <c r="I23" s="88">
        <f t="shared" si="9"/>
        <v>0.35519999999996799</v>
      </c>
      <c r="J23" s="42">
        <f t="shared" si="6"/>
        <v>1420.7999999998719</v>
      </c>
      <c r="K23" s="87" t="s">
        <v>148</v>
      </c>
      <c r="L23" s="88">
        <f t="shared" si="7"/>
        <v>0.12399999999979627</v>
      </c>
      <c r="M23" s="42">
        <f t="shared" si="8"/>
        <v>1487.9999999975553</v>
      </c>
      <c r="N23" s="89">
        <f t="shared" si="0"/>
        <v>4423.1999999972231</v>
      </c>
    </row>
    <row r="24" spans="1:14" ht="19.5" customHeight="1">
      <c r="A24" s="46">
        <v>0.79166666666666696</v>
      </c>
      <c r="B24" s="87" t="s">
        <v>161</v>
      </c>
      <c r="C24" s="88">
        <f t="shared" si="1"/>
        <v>0.254399999999805</v>
      </c>
      <c r="D24" s="42">
        <f t="shared" si="2"/>
        <v>1526.39999999883</v>
      </c>
      <c r="E24" s="87" t="s">
        <v>125</v>
      </c>
      <c r="F24" s="88">
        <f t="shared" si="3"/>
        <v>2.9199999999946158E-2</v>
      </c>
      <c r="G24" s="42">
        <f t="shared" si="4"/>
        <v>175.19999999967695</v>
      </c>
      <c r="H24" s="87" t="s">
        <v>91</v>
      </c>
      <c r="I24" s="88">
        <f t="shared" si="9"/>
        <v>0.38220000000001164</v>
      </c>
      <c r="J24" s="42">
        <f t="shared" si="6"/>
        <v>1528.8000000000466</v>
      </c>
      <c r="K24" s="87" t="s">
        <v>149</v>
      </c>
      <c r="L24" s="88">
        <f t="shared" si="7"/>
        <v>0.13439999999900465</v>
      </c>
      <c r="M24" s="42">
        <f t="shared" si="8"/>
        <v>1612.7999999880558</v>
      </c>
      <c r="N24" s="89">
        <f t="shared" si="0"/>
        <v>4843.1999999866093</v>
      </c>
    </row>
    <row r="25" spans="1:14" ht="19.5" customHeight="1">
      <c r="A25" s="46">
        <v>0.83333333333333304</v>
      </c>
      <c r="B25" s="87" t="s">
        <v>162</v>
      </c>
      <c r="C25" s="88">
        <f t="shared" si="1"/>
        <v>0.26700000000028012</v>
      </c>
      <c r="D25" s="42">
        <f t="shared" si="2"/>
        <v>1602.0000000016807</v>
      </c>
      <c r="E25" s="87" t="s">
        <v>126</v>
      </c>
      <c r="F25" s="88">
        <f t="shared" si="3"/>
        <v>2.4200000000064392E-2</v>
      </c>
      <c r="G25" s="42">
        <f t="shared" si="4"/>
        <v>145.20000000038635</v>
      </c>
      <c r="H25" s="87" t="s">
        <v>92</v>
      </c>
      <c r="I25" s="88">
        <f t="shared" si="9"/>
        <v>0.37019999999938591</v>
      </c>
      <c r="J25" s="42">
        <f t="shared" si="6"/>
        <v>1480.7999999975436</v>
      </c>
      <c r="K25" s="87" t="s">
        <v>150</v>
      </c>
      <c r="L25" s="88">
        <f t="shared" si="7"/>
        <v>0.13940000000002328</v>
      </c>
      <c r="M25" s="42">
        <f t="shared" si="8"/>
        <v>1672.8000000002794</v>
      </c>
      <c r="N25" s="89">
        <f t="shared" si="0"/>
        <v>4900.7999999998901</v>
      </c>
    </row>
    <row r="26" spans="1:14" ht="19.5" customHeight="1">
      <c r="A26" s="46">
        <v>0.875</v>
      </c>
      <c r="B26" s="87" t="s">
        <v>163</v>
      </c>
      <c r="C26" s="88">
        <f t="shared" si="1"/>
        <v>0.26679999999987558</v>
      </c>
      <c r="D26" s="42">
        <f t="shared" si="2"/>
        <v>1600.7999999992535</v>
      </c>
      <c r="E26" s="87" t="s">
        <v>127</v>
      </c>
      <c r="F26" s="88">
        <f t="shared" si="3"/>
        <v>3.0799999999999272E-2</v>
      </c>
      <c r="G26" s="42">
        <f t="shared" si="4"/>
        <v>184.79999999999563</v>
      </c>
      <c r="H26" s="87" t="s">
        <v>93</v>
      </c>
      <c r="I26" s="88">
        <f t="shared" si="9"/>
        <v>0.36200000000098953</v>
      </c>
      <c r="J26" s="42">
        <f t="shared" si="6"/>
        <v>1448.0000000039581</v>
      </c>
      <c r="K26" s="87" t="s">
        <v>151</v>
      </c>
      <c r="L26" s="88">
        <f t="shared" si="7"/>
        <v>0.13620000000082655</v>
      </c>
      <c r="M26" s="42">
        <f t="shared" si="8"/>
        <v>1634.4000000099186</v>
      </c>
      <c r="N26" s="89">
        <f t="shared" si="0"/>
        <v>4868.0000000131258</v>
      </c>
    </row>
    <row r="27" spans="1:14" ht="19.5" customHeight="1">
      <c r="A27" s="50">
        <v>0.91666666666666696</v>
      </c>
      <c r="B27" s="86" t="s">
        <v>164</v>
      </c>
      <c r="C27" s="41">
        <f t="shared" si="1"/>
        <v>0.26260000000002037</v>
      </c>
      <c r="D27" s="29">
        <f t="shared" si="2"/>
        <v>1575.6000000001222</v>
      </c>
      <c r="E27" s="86" t="s">
        <v>128</v>
      </c>
      <c r="F27" s="41">
        <f t="shared" si="3"/>
        <v>2.8999999999996362E-2</v>
      </c>
      <c r="G27" s="29">
        <f t="shared" si="4"/>
        <v>173.99999999997817</v>
      </c>
      <c r="H27" s="86" t="s">
        <v>94</v>
      </c>
      <c r="I27" s="41">
        <f t="shared" si="9"/>
        <v>0.33579999999892607</v>
      </c>
      <c r="J27" s="29">
        <f t="shared" si="6"/>
        <v>1343.1999999957043</v>
      </c>
      <c r="K27" s="86" t="s">
        <v>152</v>
      </c>
      <c r="L27" s="41">
        <f t="shared" si="7"/>
        <v>0.12839999999778229</v>
      </c>
      <c r="M27" s="29">
        <f t="shared" si="8"/>
        <v>1540.7999999733875</v>
      </c>
      <c r="N27" s="63">
        <f t="shared" si="0"/>
        <v>4633.5999999691921</v>
      </c>
    </row>
    <row r="28" spans="1:14" ht="19.5" customHeight="1">
      <c r="A28" s="50">
        <v>0.95833333333333304</v>
      </c>
      <c r="B28" s="86" t="s">
        <v>165</v>
      </c>
      <c r="C28" s="41">
        <f t="shared" si="1"/>
        <v>0.23579999999992651</v>
      </c>
      <c r="D28" s="29">
        <f t="shared" si="2"/>
        <v>1414.7999999995591</v>
      </c>
      <c r="E28" s="86" t="s">
        <v>129</v>
      </c>
      <c r="F28" s="41">
        <f t="shared" si="3"/>
        <v>2.760000000000673E-2</v>
      </c>
      <c r="G28" s="29">
        <f t="shared" si="4"/>
        <v>165.60000000004038</v>
      </c>
      <c r="H28" s="86" t="s">
        <v>95</v>
      </c>
      <c r="I28" s="41">
        <f t="shared" si="9"/>
        <v>0.2838000000010652</v>
      </c>
      <c r="J28" s="29">
        <f t="shared" si="6"/>
        <v>1135.2000000042608</v>
      </c>
      <c r="K28" s="86" t="s">
        <v>153</v>
      </c>
      <c r="L28" s="41">
        <f t="shared" si="7"/>
        <v>0.11220000000321306</v>
      </c>
      <c r="M28" s="29">
        <f t="shared" si="8"/>
        <v>1346.4000000385568</v>
      </c>
      <c r="N28" s="63">
        <f t="shared" si="0"/>
        <v>4062.000000042417</v>
      </c>
    </row>
    <row r="29" spans="1:14" ht="19.5" customHeight="1">
      <c r="A29" s="50">
        <v>1</v>
      </c>
      <c r="B29" s="86" t="s">
        <v>166</v>
      </c>
      <c r="C29" s="41">
        <f t="shared" si="1"/>
        <v>0.20260000000007494</v>
      </c>
      <c r="D29" s="29">
        <f t="shared" si="2"/>
        <v>1215.6000000004497</v>
      </c>
      <c r="E29" s="86" t="s">
        <v>130</v>
      </c>
      <c r="F29" s="41">
        <f t="shared" si="3"/>
        <v>2.7399999999943248E-2</v>
      </c>
      <c r="G29" s="29">
        <f t="shared" si="4"/>
        <v>164.39999999965949</v>
      </c>
      <c r="H29" s="86" t="s">
        <v>96</v>
      </c>
      <c r="I29" s="90">
        <f>H29-H28</f>
        <v>0.22539999999935389</v>
      </c>
      <c r="J29" s="29">
        <f t="shared" si="6"/>
        <v>901.59999999741558</v>
      </c>
      <c r="K29" s="86" t="s">
        <v>154</v>
      </c>
      <c r="L29" s="41">
        <f t="shared" si="7"/>
        <v>9.0799999998125713E-2</v>
      </c>
      <c r="M29" s="29">
        <f t="shared" si="8"/>
        <v>1089.5999999775086</v>
      </c>
      <c r="N29" s="63">
        <f t="shared" si="0"/>
        <v>3371.1999999750333</v>
      </c>
    </row>
    <row r="30" spans="1:14" ht="19.5" customHeight="1">
      <c r="A30" s="60"/>
      <c r="B30" s="41"/>
      <c r="C30" s="41"/>
      <c r="D30" s="29">
        <f>SUM(D5:D29)</f>
        <v>28690.800000001218</v>
      </c>
      <c r="E30" s="86"/>
      <c r="F30" s="41"/>
      <c r="G30" s="29">
        <f>SUM(G5:G29)</f>
        <v>4538.3999999999105</v>
      </c>
      <c r="H30" s="41"/>
      <c r="I30" s="41"/>
      <c r="J30" s="29">
        <f>SUM(J5:J29)</f>
        <v>24678.399999997055</v>
      </c>
      <c r="K30" s="41"/>
      <c r="L30" s="41"/>
      <c r="M30" s="29">
        <f>SUM(M5:M29)</f>
        <v>28816.79999998596</v>
      </c>
      <c r="N30" s="63">
        <f>SUM(N5:N29)</f>
        <v>86724.399999984133</v>
      </c>
    </row>
    <row r="31" spans="1:14" ht="19.5" customHeight="1">
      <c r="A31" s="1" t="s">
        <v>55</v>
      </c>
      <c r="B31" s="5"/>
      <c r="C31" s="5"/>
      <c r="D31" s="5"/>
      <c r="E31" s="5"/>
      <c r="F31" s="5"/>
      <c r="G31" s="5"/>
      <c r="H31" s="5"/>
      <c r="I31" s="5"/>
      <c r="J31" s="5"/>
      <c r="N31" s="91">
        <f>N30/24/1000</f>
        <v>3.6135166666660057</v>
      </c>
    </row>
    <row r="32" spans="1:14" ht="19.5" customHeight="1">
      <c r="A32" s="1" t="s">
        <v>54</v>
      </c>
      <c r="N32" s="91">
        <v>2.7610000000000001</v>
      </c>
    </row>
    <row r="33" spans="1:14" ht="19.5" customHeight="1">
      <c r="A33" s="71" t="s">
        <v>168</v>
      </c>
      <c r="N33" s="92">
        <f>(N31+N32)/2</f>
        <v>3.1872583333330029</v>
      </c>
    </row>
    <row r="34" spans="1:14" ht="19.5" customHeight="1">
      <c r="K34" s="1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Бланки ГПП</vt:lpstr>
      <vt:lpstr>мощностьРП7</vt:lpstr>
      <vt:lpstr>мощность РП8</vt:lpstr>
      <vt:lpstr>расчет 2014з.</vt:lpstr>
      <vt:lpstr>расчет2014л.</vt:lpstr>
      <vt:lpstr>лето 2014</vt:lpstr>
      <vt:lpstr>зима 2014</vt:lpstr>
      <vt:lpstr>расчет зима</vt:lpstr>
      <vt:lpstr>зима 2013г.</vt:lpstr>
      <vt:lpstr>'Бланки ГПП'!Заголовки_для_печати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контрольные замеры почасовые</dc:title>
  <dc:creator>Liliya V. Philippenko</dc:creator>
  <cp:lastModifiedBy>Мищерякова</cp:lastModifiedBy>
  <cp:lastPrinted>2014-12-22T04:10:49Z</cp:lastPrinted>
  <dcterms:created xsi:type="dcterms:W3CDTF">2011-12-13T08:19:18Z</dcterms:created>
  <dcterms:modified xsi:type="dcterms:W3CDTF">2015-08-18T09:41:20Z</dcterms:modified>
</cp:coreProperties>
</file>