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46" yWindow="150" windowWidth="19065" windowHeight="11025" tabRatio="836" activeTab="1"/>
  </bookViews>
  <sheets>
    <sheet name="Заголовок" sheetId="1" r:id="rId1"/>
    <sheet name="Форма 3.1." sheetId="2" r:id="rId2"/>
    <sheet name="Субабоненты" sheetId="3" r:id="rId3"/>
    <sheet name="табл.1.3" sheetId="4" r:id="rId4"/>
    <sheet name="табл.1,4" sheetId="5" r:id="rId5"/>
    <sheet name="табл.1,5" sheetId="6" r:id="rId6"/>
    <sheet name="форма 16" sheetId="7" r:id="rId7"/>
  </sheets>
  <externalReferences>
    <externalReference r:id="rId10"/>
    <externalReference r:id="rId11"/>
    <externalReference r:id="rId12"/>
    <externalReference r:id="rId13"/>
  </externalReferences>
  <definedNames>
    <definedName name="god">'Заголовок'!$F$10</definedName>
    <definedName name="inn">'Заголовок'!$F$15</definedName>
    <definedName name="kpp">'Заголовок'!$F$16</definedName>
    <definedName name="MR_LIST">'[3]REESTR_MO'!$D$2:$D$37</definedName>
    <definedName name="org">'Заголовок'!$F$13</definedName>
    <definedName name="REG">'[1]TEHSHEET'!$B$2:$B$85</definedName>
    <definedName name="region_name">'Заголовок'!$F$8</definedName>
    <definedName name="version">'[3]Инструкция'!$G$3</definedName>
    <definedName name="Years">'[4]TEHSHEET'!$J$1:$J$5</definedName>
  </definedNames>
  <calcPr fullCalcOnLoad="1"/>
</workbook>
</file>

<file path=xl/sharedStrings.xml><?xml version="1.0" encoding="utf-8"?>
<sst xmlns="http://schemas.openxmlformats.org/spreadsheetml/2006/main" count="584" uniqueCount="306">
  <si>
    <t>Форма 3.1</t>
  </si>
  <si>
    <t>Новосибирская область</t>
  </si>
  <si>
    <t>ИНН</t>
  </si>
  <si>
    <t>КПП</t>
  </si>
  <si>
    <t>Почтовый адрес:</t>
  </si>
  <si>
    <t>Период регулирования</t>
  </si>
  <si>
    <t>Должность:</t>
  </si>
  <si>
    <t>Год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</si>
  <si>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</si>
  <si>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</si>
  <si>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</si>
  <si>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</si>
  <si>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</si>
  <si>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</si>
  <si>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</si>
  <si>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</si>
  <si>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</si>
  <si>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</si>
  <si>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</si>
  <si>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</si>
  <si>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План</t>
  </si>
  <si>
    <t>Факт</t>
  </si>
  <si>
    <t xml:space="preserve">№ п.п. </t>
  </si>
  <si>
    <t>Наименование</t>
  </si>
  <si>
    <t>Электроэнергия</t>
  </si>
  <si>
    <t>L1</t>
  </si>
  <si>
    <t>Отпуск в сеть-энергия</t>
  </si>
  <si>
    <t>Поступление в сеть</t>
  </si>
  <si>
    <t>млн.кВтч</t>
  </si>
  <si>
    <t>L2</t>
  </si>
  <si>
    <t>Потери в электрической сети -энергия</t>
  </si>
  <si>
    <t>Потери в электрической сети, в т.ч. относимые на:</t>
  </si>
  <si>
    <t>L2.1</t>
  </si>
  <si>
    <t>собственное потребление</t>
  </si>
  <si>
    <t>2.1</t>
  </si>
  <si>
    <t>L2.2</t>
  </si>
  <si>
    <t>передачу сторонним потребителям (субабонентам)</t>
  </si>
  <si>
    <t>2.2</t>
  </si>
  <si>
    <t>L3</t>
  </si>
  <si>
    <t>Относительные потери-энергия</t>
  </si>
  <si>
    <t>Относительные потери</t>
  </si>
  <si>
    <t>%</t>
  </si>
  <si>
    <t>L4</t>
  </si>
  <si>
    <t>Полезный отпуск-энергия</t>
  </si>
  <si>
    <t>Отпуск из сети (полезный отпуск ), в т.ч. для</t>
  </si>
  <si>
    <t>L4.1</t>
  </si>
  <si>
    <t>собственного потребления</t>
  </si>
  <si>
    <t>4.1</t>
  </si>
  <si>
    <t>L4.2</t>
  </si>
  <si>
    <t>передачи сторонним потребителям (субабонентам)</t>
  </si>
  <si>
    <t>4.2</t>
  </si>
  <si>
    <t>Мощность</t>
  </si>
  <si>
    <t>L5</t>
  </si>
  <si>
    <t>5</t>
  </si>
  <si>
    <t>МВт</t>
  </si>
  <si>
    <t>L6</t>
  </si>
  <si>
    <t>6</t>
  </si>
  <si>
    <t>L6.1</t>
  </si>
  <si>
    <t>6.1</t>
  </si>
  <si>
    <t>L6.2</t>
  </si>
  <si>
    <t>6.2</t>
  </si>
  <si>
    <t>L7</t>
  </si>
  <si>
    <t>7</t>
  </si>
  <si>
    <t>L8</t>
  </si>
  <si>
    <t>8</t>
  </si>
  <si>
    <t>Отпуск из сети (полезный отпуск), в т.ч. для</t>
  </si>
  <si>
    <t>L8.1</t>
  </si>
  <si>
    <t>8.1</t>
  </si>
  <si>
    <t>L8.2</t>
  </si>
  <si>
    <t>8.2</t>
  </si>
  <si>
    <t>L9</t>
  </si>
  <si>
    <t>Заявленная мощность потребителей</t>
  </si>
  <si>
    <t>9</t>
  </si>
  <si>
    <t xml:space="preserve">Заявленная мощность </t>
  </si>
  <si>
    <t>L9.1</t>
  </si>
  <si>
    <t>9.1</t>
  </si>
  <si>
    <t>L9.2</t>
  </si>
  <si>
    <t>сторонних потребителей (субабонентов)</t>
  </si>
  <si>
    <t>9.2</t>
  </si>
  <si>
    <t>L10</t>
  </si>
  <si>
    <t>Присоединенная мощность потребителей</t>
  </si>
  <si>
    <t>10</t>
  </si>
  <si>
    <t xml:space="preserve">Присоединенная мощность </t>
  </si>
  <si>
    <t>МВА</t>
  </si>
  <si>
    <t>L10.1</t>
  </si>
  <si>
    <t>10.1</t>
  </si>
  <si>
    <t>L10.2</t>
  </si>
  <si>
    <t>10.2</t>
  </si>
  <si>
    <t xml:space="preserve">Руководитель организации                                                       </t>
  </si>
  <si>
    <t>Руководитель органа исполнительной власти субъекта Российской Федерации в области государственного регулирования тарифов</t>
  </si>
  <si>
    <t>Наименование организации</t>
  </si>
  <si>
    <t>Предложения сетевой компании по технологическому расходу электроэнергии (мощности) - потерям в электрических сетях</t>
  </si>
  <si>
    <t>Регион РФ</t>
  </si>
  <si>
    <t>Муниципальный район</t>
  </si>
  <si>
    <t>Муниципальное образование</t>
  </si>
  <si>
    <t>ОКТМО</t>
  </si>
  <si>
    <t>Адрес организации</t>
  </si>
  <si>
    <t>Юридический адрес</t>
  </si>
  <si>
    <t>Юридический адрес:</t>
  </si>
  <si>
    <t>Почтовый адрес</t>
  </si>
  <si>
    <t>Руководитель</t>
  </si>
  <si>
    <t>Руководитель.ФИО</t>
  </si>
  <si>
    <t>Фамилия, имя, отчество:</t>
  </si>
  <si>
    <t>Руководитель.Телефон</t>
  </si>
  <si>
    <t>Контактный телефон:</t>
  </si>
  <si>
    <t>Главный бухгалтер</t>
  </si>
  <si>
    <t>Гл.бухгалтер.ФИО</t>
  </si>
  <si>
    <t>Гл.бухгалтер.Телефон</t>
  </si>
  <si>
    <t>Должностное лицо, ответственное за составление формы</t>
  </si>
  <si>
    <t>L11.1</t>
  </si>
  <si>
    <t>Ответственный.ФИО</t>
  </si>
  <si>
    <t>L11.2</t>
  </si>
  <si>
    <t>Ответственный.Должность</t>
  </si>
  <si>
    <t>L11.3</t>
  </si>
  <si>
    <t>Ответственный.Телефон</t>
  </si>
  <si>
    <t>L11.4</t>
  </si>
  <si>
    <t>Ответственный. E-Mail</t>
  </si>
  <si>
    <t>e-mail:</t>
  </si>
  <si>
    <t>План 2014 Год</t>
  </si>
  <si>
    <t>Версия 2.0</t>
  </si>
  <si>
    <t xml:space="preserve">Дата последнего обновления реестра организаций: </t>
  </si>
  <si>
    <t>Дата последнего обновления реестра МР/МО:</t>
  </si>
  <si>
    <t/>
  </si>
  <si>
    <t>Таблица № П1.4.</t>
  </si>
  <si>
    <t>п.п.</t>
  </si>
  <si>
    <t>Показатели</t>
  </si>
  <si>
    <t>Всего</t>
  </si>
  <si>
    <t>ВН</t>
  </si>
  <si>
    <t>СН1</t>
  </si>
  <si>
    <t>СН11</t>
  </si>
  <si>
    <t>НН</t>
  </si>
  <si>
    <t>1.</t>
  </si>
  <si>
    <t xml:space="preserve">Поступление эл.энергии в сеть , ВСЕГО </t>
  </si>
  <si>
    <t>1.1.</t>
  </si>
  <si>
    <t>из смежной сети, всего</t>
  </si>
  <si>
    <t>в том числе из сети</t>
  </si>
  <si>
    <t>СН2</t>
  </si>
  <si>
    <t>1.2.</t>
  </si>
  <si>
    <t>от электростанций ПЭ (ЭСО)</t>
  </si>
  <si>
    <t>1.3..</t>
  </si>
  <si>
    <t>от других поставщиков (в т.ч. с оптового рынка)</t>
  </si>
  <si>
    <t>1.4.</t>
  </si>
  <si>
    <t>от других организаций (сальдо-переток)</t>
  </si>
  <si>
    <t xml:space="preserve">Потери электроэнергии в сети </t>
  </si>
  <si>
    <t xml:space="preserve">то же в % </t>
  </si>
  <si>
    <t xml:space="preserve">Расход электроэнергии на производственные и хозяйственные нужды </t>
  </si>
  <si>
    <t>Полезный отпуск из сети</t>
  </si>
  <si>
    <t>4.1.</t>
  </si>
  <si>
    <t>в т.ч. собственным потребителям ЭСО</t>
  </si>
  <si>
    <t>из них</t>
  </si>
  <si>
    <t>потребителям, присоединённым к центру питания на генераторном напряжении</t>
  </si>
  <si>
    <t>4.2.</t>
  </si>
  <si>
    <t>потребителям оптового рынка</t>
  </si>
  <si>
    <t>4.3.</t>
  </si>
  <si>
    <t>сальдо-переток в другие организации</t>
  </si>
  <si>
    <t>Директор МУЭП " Промтехэнерго"</t>
  </si>
  <si>
    <t>Исп. Мищерякова О.Э.</t>
  </si>
  <si>
    <t>Таблица № П1.5.</t>
  </si>
  <si>
    <t>Электрическая мощность потребителей по диапазонам напряжения  (в части передачи)</t>
  </si>
  <si>
    <t xml:space="preserve">Поступление мощности в сеть , ВСЕГО </t>
  </si>
  <si>
    <t xml:space="preserve">Потери в сети </t>
  </si>
  <si>
    <t xml:space="preserve">Мощность на производственные и хозяйственные нужды </t>
  </si>
  <si>
    <t>Полезный отпуск мощности потребителям</t>
  </si>
  <si>
    <t>в т.ч. заявленная (расчётная) мощность собственных потребителей, пользующихся региональными электрическими сетями</t>
  </si>
  <si>
    <t>заявленная (расчётная) мощность потребителей  оптового рынка</t>
  </si>
  <si>
    <t>в другие организации</t>
  </si>
  <si>
    <t>Н.И.Скляревский</t>
  </si>
  <si>
    <t>МУЭП "Промтехэнерго"</t>
  </si>
  <si>
    <t>5433161180</t>
  </si>
  <si>
    <t>543301001</t>
  </si>
  <si>
    <t>Поселок Кольцово</t>
  </si>
  <si>
    <t>630559,Новсибирская область, Новосибирский район, р.п.Кольцово, зд.20</t>
  </si>
  <si>
    <t>Скляревский Николай Иванович</t>
  </si>
  <si>
    <t>336-66-63</t>
  </si>
  <si>
    <t>Зуева Анна Владимировна</t>
  </si>
  <si>
    <t>336-66-62</t>
  </si>
  <si>
    <t>Мищерякова Ольга Эдуардовна</t>
  </si>
  <si>
    <t>инженер</t>
  </si>
  <si>
    <t>306-38-50</t>
  </si>
  <si>
    <t>moa@pte-nsk.ru</t>
  </si>
  <si>
    <t>Расчет технологического расхода электрической энергии (потерь)</t>
  </si>
  <si>
    <t>в электрических сетях ЭСО (региональных электрических сетях)</t>
  </si>
  <si>
    <t>№
п/п</t>
  </si>
  <si>
    <t>Ед. изм.</t>
  </si>
  <si>
    <t>всего</t>
  </si>
  <si>
    <t>Технические потери</t>
  </si>
  <si>
    <t>млн. кВт·ч</t>
  </si>
  <si>
    <t>1.1</t>
  </si>
  <si>
    <t>Потери холостого хода в трансформаторах
(а * б * в)</t>
  </si>
  <si>
    <t>а</t>
  </si>
  <si>
    <t>Норматив потерь</t>
  </si>
  <si>
    <t>КВт/МВА</t>
  </si>
  <si>
    <t>б</t>
  </si>
  <si>
    <t>Суммарная мощность трансформаторов</t>
  </si>
  <si>
    <t>в</t>
  </si>
  <si>
    <t>Продолжительность периода</t>
  </si>
  <si>
    <t>час</t>
  </si>
  <si>
    <t>1.2</t>
  </si>
  <si>
    <t>Потери в БСК и СТК    (а * б)</t>
  </si>
  <si>
    <t>тыс. кВт·ч в год/шт.</t>
  </si>
  <si>
    <t>Количество</t>
  </si>
  <si>
    <t>шт.</t>
  </si>
  <si>
    <t>1.3</t>
  </si>
  <si>
    <t>Потери
в шунтирующих реакторах (а * б)</t>
  </si>
  <si>
    <t>1.4</t>
  </si>
  <si>
    <t>Потери в синхронных компенсаторах (СК)</t>
  </si>
  <si>
    <t>1.4.1</t>
  </si>
  <si>
    <t>Потери в СК номиналь-ной мощностью</t>
  </si>
  <si>
    <t xml:space="preserve"> Мвар (а * б)</t>
  </si>
  <si>
    <t>1.4.2</t>
  </si>
  <si>
    <t>1.4.3</t>
  </si>
  <si>
    <t>…</t>
  </si>
  <si>
    <t>1.5</t>
  </si>
  <si>
    <t>Потери электрической энергии на корону, всего</t>
  </si>
  <si>
    <t>1.5.1</t>
  </si>
  <si>
    <t>Потери на корону
в линиях напряжением кВ (а * б)</t>
  </si>
  <si>
    <t>млн. кВт·ч в год/км</t>
  </si>
  <si>
    <t>Протяженность линий</t>
  </si>
  <si>
    <t>км</t>
  </si>
  <si>
    <t>1.5.2</t>
  </si>
  <si>
    <t>1.6</t>
  </si>
  <si>
    <t>Нагрузочные потери, всего</t>
  </si>
  <si>
    <t>1.6.1</t>
  </si>
  <si>
    <t>Нагрузочные потери
в сетях ВН, СН1, СН11 (а * б * в)</t>
  </si>
  <si>
    <t>Поправочный коэффициент</t>
  </si>
  <si>
    <t>Отпуск в сеть ВН, СН1 и СН11</t>
  </si>
  <si>
    <t>1.6.2</t>
  </si>
  <si>
    <t>Нагрузочные потери
в сети НН (а * б)</t>
  </si>
  <si>
    <t>тыс. кВт·ч в год/км</t>
  </si>
  <si>
    <t>Протяженность линий 0,4 кВ</t>
  </si>
  <si>
    <t>2</t>
  </si>
  <si>
    <t>Расход электроэнергии на собственные нужды подстанций</t>
  </si>
  <si>
    <t>3</t>
  </si>
  <si>
    <t>Потери, обусловленные погрешностями приборов учета</t>
  </si>
  <si>
    <t>4</t>
  </si>
  <si>
    <t>Итого</t>
  </si>
  <si>
    <t>Директор МУЭП "Промтехэнерго"</t>
  </si>
  <si>
    <t>тел.306-38-50</t>
  </si>
  <si>
    <t>План 2015 Год</t>
  </si>
  <si>
    <t>форма 16</t>
  </si>
  <si>
    <t>Отпуск э/энергии в сеть (млн. кВтч)</t>
  </si>
  <si>
    <t>Норматив потерь электроэнергии</t>
  </si>
  <si>
    <t>Приказ Минэнерго РФ</t>
  </si>
  <si>
    <t>Абсол. величина (млн. кВтч)</t>
  </si>
  <si>
    <t>Дата</t>
  </si>
  <si>
    <t>Номер</t>
  </si>
  <si>
    <t xml:space="preserve">                                                                                                                                Баланс электрической энергии по сетям ВН, СН1, СН11 и НН   МУЭП "Промтехэнерго"  на  2016г.     (полезный отпуск)</t>
  </si>
  <si>
    <t xml:space="preserve">Факт 2014 год </t>
  </si>
  <si>
    <t>Базовый период, план 2015 год</t>
  </si>
  <si>
    <t xml:space="preserve">Период регулирования 2016год </t>
  </si>
  <si>
    <t>Факт 2014 год</t>
  </si>
  <si>
    <t>Период регулирования 2016 год</t>
  </si>
  <si>
    <t>МУЭП "Промтехэнерго за 2016г.</t>
  </si>
  <si>
    <t>План 2014</t>
  </si>
  <si>
    <t>План 2014 год</t>
  </si>
  <si>
    <t>2015 год</t>
  </si>
  <si>
    <t>2016год</t>
  </si>
  <si>
    <t>I</t>
  </si>
  <si>
    <t>II</t>
  </si>
  <si>
    <t>Увеличение полезного отпускам в 2014году произошло:</t>
  </si>
  <si>
    <t>Факт 2014 Год</t>
  </si>
  <si>
    <t>План 2016 Январь</t>
  </si>
  <si>
    <t>План 2016 Февраль</t>
  </si>
  <si>
    <t>План 2016 Март</t>
  </si>
  <si>
    <t>План 2016 Апрель</t>
  </si>
  <si>
    <t>План 2016 Май</t>
  </si>
  <si>
    <t>План 2016 Июнь</t>
  </si>
  <si>
    <t>План 2016 Июль</t>
  </si>
  <si>
    <t>План 2016 Август</t>
  </si>
  <si>
    <t>План 2016 Сентябрь</t>
  </si>
  <si>
    <t>План 2016 Октябрь</t>
  </si>
  <si>
    <t>План 2016 Ноябрь</t>
  </si>
  <si>
    <t>План 2016 Декабрь</t>
  </si>
  <si>
    <t>План 2016 Год</t>
  </si>
  <si>
    <t>План 2016 1 кв.</t>
  </si>
  <si>
    <t>План 2016 2 кв.</t>
  </si>
  <si>
    <t>План 2016 1 полугодие</t>
  </si>
  <si>
    <t>План 2016 3 кв.</t>
  </si>
  <si>
    <t>План 2016 4 кв.</t>
  </si>
  <si>
    <t>План 2016 2 полугодие</t>
  </si>
  <si>
    <t>Предложения  МУЭП "Промтехэнерго" по технологическому расходу электроэнергии (мощности) - потерям в электрических сетях на 2016 год в регионе: Новосибирская область</t>
  </si>
  <si>
    <t>План 2014год</t>
  </si>
  <si>
    <r>
      <t xml:space="preserve">Увеличение потребления электроэнергии </t>
    </r>
    <r>
      <rPr>
        <b/>
        <sz val="10"/>
        <rFont val="Times New Roman CYR"/>
        <family val="0"/>
      </rPr>
      <t>населением</t>
    </r>
    <r>
      <rPr>
        <sz val="10"/>
        <rFont val="Times New Roman CYR"/>
        <family val="0"/>
      </rPr>
      <t xml:space="preserve"> (</t>
    </r>
    <r>
      <rPr>
        <b/>
        <sz val="10"/>
        <rFont val="Times New Roman CYR"/>
        <family val="0"/>
      </rPr>
      <t>план 2014г. 14717тыс.кВтчт, факт 2014г.15951 тыс.кВтч.</t>
    </r>
    <r>
      <rPr>
        <sz val="10"/>
        <rFont val="Times New Roman CYR"/>
        <family val="0"/>
      </rPr>
      <t xml:space="preserve">), увеличение на 1234т.кВтч. </t>
    </r>
  </si>
  <si>
    <t>Исп. Мищерякова О.Э. 306-38-50</t>
  </si>
  <si>
    <t>Полезной отпуск в 2016году  относительно факта 2014г.  меньше  за счет уменьшения планируемого потребления электроэнергии ООО СФ Проспект.   Начиная с 2015г.</t>
  </si>
  <si>
    <t>Факт 2014</t>
  </si>
  <si>
    <t>Базовый период 2015(план 2015)</t>
  </si>
  <si>
    <t>Период регулирования 2016</t>
  </si>
  <si>
    <t>Исп.Бикташов Д.Г.</t>
  </si>
  <si>
    <t>МУЭП "Промтехэнерго"(в части передачи) годовое на 2016г.</t>
  </si>
  <si>
    <t xml:space="preserve">За счет присоединения к сетям нашей организации  новых потребителей ( Наукоград ТВ, МБУ "Стадион Кольцово",  Гр.Волкова,  Гр.Лунёва Г.П.,  ООО" Вектор-Фарм"   ЗАО "Вектор-БтАльгам",                 </t>
  </si>
  <si>
    <t xml:space="preserve">   Гр.Высоцкий,  Гр.Супрунюк,  Гр.Ткаченко и др. )</t>
  </si>
  <si>
    <r>
      <t xml:space="preserve">Увеличение объема потребления электроэнергии организациями  присоединенных к сетям нашего предприятия  ООО  "СФ Проспект"   </t>
    </r>
    <r>
      <rPr>
        <b/>
        <sz val="10"/>
        <rFont val="Times New Roman CYR"/>
        <family val="0"/>
      </rPr>
      <t>план 2014г 1683,88 тыс.кВтч ,   факт 3244 тыскВтч.</t>
    </r>
    <r>
      <rPr>
        <sz val="10"/>
        <rFont val="Times New Roman CYR"/>
        <family val="0"/>
      </rPr>
      <t xml:space="preserve"> ,        </t>
    </r>
  </si>
  <si>
    <t xml:space="preserve"> увеличение на 1560 т.кВтч., ООО ИнТерра план 2014г.- 453 тыс.кВтч, факт 678 тыс.кВтч. , увеличение - 225 ткВтч., СНТ "Клён" в т.ч. Радуга 607т.кВтч план, факт 1051т.кВтч, увеличение 444 т.кВтч -) и др.потребителей</t>
  </si>
  <si>
    <t xml:space="preserve">(согласно информации о планируемом потреблении электроэнергии(мощности) на 2015, 2016гг предоставленной ООО СФ Проспект )по запросу нашей организицией МУЭП "Промтехэнерго." </t>
  </si>
  <si>
    <r>
      <t xml:space="preserve"> факт  2014г.  -  ООО СФ Проспект потребила эл.эн. </t>
    </r>
    <r>
      <rPr>
        <b/>
        <sz val="10"/>
        <rFont val="Times New Roman CYR"/>
        <family val="0"/>
      </rPr>
      <t xml:space="preserve">3244тыс.кВтч, </t>
    </r>
    <r>
      <rPr>
        <sz val="10"/>
        <rFont val="Times New Roman CYR"/>
        <family val="0"/>
      </rPr>
      <t>а согласно плана на 2015г. -  2115 тыс.кВтч,  в 2016г. потребление планируется 2060ткВтч.</t>
    </r>
  </si>
  <si>
    <r>
      <t xml:space="preserve">с учетом потребления построенный жилых домов уменьшение по ООО СФ Проспект составило </t>
    </r>
    <r>
      <rPr>
        <b/>
        <sz val="10"/>
        <rFont val="Times New Roman CYR"/>
        <family val="0"/>
      </rPr>
      <t>536 ткВтч.</t>
    </r>
  </si>
  <si>
    <t>Таблица 1.3</t>
  </si>
  <si>
    <t>10.03.2015г.</t>
  </si>
  <si>
    <t>Пояснительная</t>
  </si>
  <si>
    <t>План 2016       1 полугодие</t>
  </si>
  <si>
    <t>План 2016     3 кв.</t>
  </si>
  <si>
    <t>План 2016     1 кв.</t>
  </si>
  <si>
    <t>План 2016    2 кв.</t>
  </si>
  <si>
    <t>План 2016        4 кв.</t>
  </si>
  <si>
    <t>План 2016      2 полугодие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</si>
</sst>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#,##0.0000"/>
    <numFmt numFmtId="167" formatCode="0.0000"/>
  </numFmts>
  <fonts count="62">
    <font>
      <sz val="10"/>
      <name val="Arial Cyr"/>
      <family val="0"/>
    </font>
    <font>
      <sz val="12"/>
      <color indexed="9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0"/>
      <name val="Tahoma"/>
      <family val="2"/>
    </font>
    <font>
      <b/>
      <sz val="14"/>
      <name val="Tahoma"/>
      <family val="2"/>
    </font>
    <font>
      <b/>
      <sz val="14"/>
      <name val="Franklin Gothic Medium"/>
      <family val="2"/>
    </font>
    <font>
      <sz val="12"/>
      <color indexed="9"/>
      <name val="Arial Cyr"/>
      <family val="0"/>
    </font>
    <font>
      <b/>
      <sz val="10"/>
      <name val="Tahoma"/>
      <family val="2"/>
    </font>
    <font>
      <b/>
      <u val="single"/>
      <sz val="11"/>
      <color indexed="12"/>
      <name val="Arial"/>
      <family val="2"/>
    </font>
    <font>
      <sz val="8"/>
      <name val="Arial Cyr"/>
      <family val="0"/>
    </font>
    <font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 Cyr"/>
      <family val="1"/>
    </font>
    <font>
      <sz val="10"/>
      <name val="Times New Roman CYR"/>
      <family val="0"/>
    </font>
    <font>
      <sz val="12"/>
      <name val="Times New Roman Cyr"/>
      <family val="1"/>
    </font>
    <font>
      <b/>
      <sz val="11"/>
      <name val="Times New Roman Cyr"/>
      <family val="1"/>
    </font>
    <font>
      <sz val="9"/>
      <name val="Times New Roman Cyr"/>
      <family val="1"/>
    </font>
    <font>
      <sz val="9"/>
      <name val="Times New Roman CYR"/>
      <family val="0"/>
    </font>
    <font>
      <sz val="9"/>
      <name val="Arial Cyr"/>
      <family val="0"/>
    </font>
    <font>
      <b/>
      <sz val="14"/>
      <name val="Times New Roman Cyr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9"/>
      <name val="Arial Cyr"/>
      <family val="0"/>
    </font>
    <font>
      <sz val="11"/>
      <color indexed="9"/>
      <name val="Tahoma"/>
      <family val="2"/>
    </font>
    <font>
      <sz val="11"/>
      <color indexed="12"/>
      <name val="Tahoma"/>
      <family val="2"/>
    </font>
    <font>
      <sz val="11"/>
      <name val="Tahoma"/>
      <family val="2"/>
    </font>
    <font>
      <b/>
      <sz val="11"/>
      <color indexed="9"/>
      <name val="Tahoma"/>
      <family val="2"/>
    </font>
    <font>
      <b/>
      <sz val="11"/>
      <color indexed="12"/>
      <name val="Tahoma"/>
      <family val="2"/>
    </font>
    <font>
      <b/>
      <sz val="11"/>
      <name val="Tahoma"/>
      <family val="2"/>
    </font>
    <font>
      <sz val="11"/>
      <name val="Arial Cyr"/>
      <family val="0"/>
    </font>
    <font>
      <sz val="12"/>
      <name val="Times New Roman CYR"/>
      <family val="0"/>
    </font>
    <font>
      <sz val="10"/>
      <color indexed="9"/>
      <name val="Tahoma"/>
      <family val="2"/>
    </font>
    <font>
      <sz val="10"/>
      <color indexed="10"/>
      <name val="Tahoma"/>
      <family val="2"/>
    </font>
    <font>
      <b/>
      <u val="single"/>
      <sz val="10"/>
      <color indexed="12"/>
      <name val="Arial"/>
      <family val="2"/>
    </font>
    <font>
      <sz val="8"/>
      <name val="Times New Roman Cyr"/>
      <family val="1"/>
    </font>
    <font>
      <b/>
      <sz val="9"/>
      <name val="Times New Roman Cyr"/>
      <family val="0"/>
    </font>
    <font>
      <b/>
      <sz val="9"/>
      <name val="Tahoma"/>
      <family val="2"/>
    </font>
    <font>
      <sz val="9"/>
      <name val="Tahoma"/>
      <family val="2"/>
    </font>
    <font>
      <b/>
      <sz val="10"/>
      <name val="Arial Cyr"/>
      <family val="0"/>
    </font>
    <font>
      <b/>
      <sz val="9"/>
      <color indexed="55"/>
      <name val="Tahoma"/>
      <family val="2"/>
    </font>
    <font>
      <b/>
      <sz val="10"/>
      <name val="Times New Roman CYR"/>
      <family val="0"/>
    </font>
    <font>
      <sz val="9"/>
      <color indexed="10"/>
      <name val="Times New Roman Cyr"/>
      <family val="1"/>
    </font>
    <font>
      <sz val="8"/>
      <color indexed="10"/>
      <name val="Times New Roman"/>
      <family val="1"/>
    </font>
    <font>
      <b/>
      <sz val="12"/>
      <name val="Times New Roman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9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 style="thin"/>
      <right>
        <color indexed="63"/>
      </right>
      <top style="thin"/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medium">
        <color indexed="63"/>
      </right>
      <top style="thin">
        <color indexed="63"/>
      </top>
      <bottom style="thin"/>
    </border>
    <border>
      <left style="dashed"/>
      <right/>
      <top style="thin"/>
      <bottom style="medium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dotted"/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dashed"/>
      <right/>
      <top style="thin"/>
      <bottom style="thin"/>
    </border>
    <border>
      <left/>
      <right style="medium">
        <color indexed="63"/>
      </right>
      <top style="thin"/>
      <bottom style="thin"/>
    </border>
    <border>
      <left/>
      <right style="medium">
        <color indexed="63"/>
      </right>
      <top style="thin"/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>
        <color indexed="63"/>
      </right>
      <top style="thin"/>
      <bottom style="thin"/>
    </border>
    <border>
      <left style="thin">
        <color indexed="63"/>
      </left>
      <right style="thin"/>
      <top>
        <color indexed="63"/>
      </top>
      <bottom/>
    </border>
    <border>
      <left style="thin">
        <color indexed="63"/>
      </left>
      <right style="thin"/>
      <top/>
      <bottom style="medium">
        <color indexed="63"/>
      </bottom>
    </border>
    <border>
      <left style="thin"/>
      <right/>
      <top>
        <color indexed="63"/>
      </top>
      <bottom style="thin"/>
    </border>
    <border>
      <left/>
      <right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/>
    </border>
    <border>
      <left>
        <color indexed="63"/>
      </left>
      <right style="thin"/>
      <top/>
      <bottom style="medium">
        <color indexed="63"/>
      </bottom>
    </border>
    <border>
      <left/>
      <right style="thin"/>
      <top>
        <color indexed="63"/>
      </top>
      <bottom style="thin"/>
    </border>
    <border>
      <left style="thin">
        <color indexed="63"/>
      </left>
      <right style="medium">
        <color indexed="63"/>
      </right>
      <top>
        <color indexed="63"/>
      </top>
      <bottom style="thin"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385">
    <xf numFmtId="0" fontId="0" fillId="0" borderId="0" xfId="0" applyAlignment="1">
      <alignment/>
    </xf>
    <xf numFmtId="49" fontId="1" fillId="0" borderId="0" xfId="54" applyNumberFormat="1" applyFont="1" applyFill="1">
      <alignment/>
      <protection/>
    </xf>
    <xf numFmtId="2" fontId="1" fillId="0" borderId="0" xfId="54" applyNumberFormat="1" applyFont="1" applyFill="1">
      <alignment/>
      <protection/>
    </xf>
    <xf numFmtId="0" fontId="2" fillId="0" borderId="0" xfId="54" applyFont="1">
      <alignment/>
      <protection/>
    </xf>
    <xf numFmtId="0" fontId="3" fillId="0" borderId="0" xfId="54" applyFont="1">
      <alignment/>
      <protection/>
    </xf>
    <xf numFmtId="0" fontId="8" fillId="0" borderId="0" xfId="54" applyFont="1">
      <alignment/>
      <protection/>
    </xf>
    <xf numFmtId="0" fontId="5" fillId="0" borderId="0" xfId="54" applyFont="1" applyFill="1" applyBorder="1" applyAlignment="1" applyProtection="1">
      <alignment horizontal="centerContinuous" vertical="center" wrapText="1"/>
      <protection hidden="1"/>
    </xf>
    <xf numFmtId="0" fontId="5" fillId="0" borderId="0" xfId="54" applyFont="1" applyFill="1" applyBorder="1" applyAlignment="1">
      <alignment horizontal="centerContinuous" vertical="center" wrapText="1"/>
      <protection/>
    </xf>
    <xf numFmtId="0" fontId="3" fillId="0" borderId="0" xfId="54" applyFont="1" applyFill="1" applyBorder="1" applyAlignment="1">
      <alignment horizontal="center"/>
      <protection/>
    </xf>
    <xf numFmtId="0" fontId="2" fillId="0" borderId="10" xfId="54" applyFont="1" applyBorder="1" applyAlignment="1">
      <alignment horizontal="center" vertical="center"/>
      <protection/>
    </xf>
    <xf numFmtId="0" fontId="2" fillId="0" borderId="11" xfId="54" applyFont="1" applyBorder="1" applyAlignment="1">
      <alignment horizontal="center" vertical="center"/>
      <protection/>
    </xf>
    <xf numFmtId="0" fontId="7" fillId="0" borderId="0" xfId="54" applyFont="1">
      <alignment/>
      <protection/>
    </xf>
    <xf numFmtId="49" fontId="7" fillId="0" borderId="0" xfId="54" applyNumberFormat="1" applyFont="1" applyAlignment="1">
      <alignment horizontal="left"/>
      <protection/>
    </xf>
    <xf numFmtId="49" fontId="7" fillId="0" borderId="0" xfId="54" applyNumberFormat="1" applyFont="1">
      <alignment/>
      <protection/>
    </xf>
    <xf numFmtId="49" fontId="1" fillId="0" borderId="0" xfId="54" applyNumberFormat="1" applyFont="1">
      <alignment/>
      <protection/>
    </xf>
    <xf numFmtId="0" fontId="7" fillId="0" borderId="0" xfId="54" applyFont="1" applyAlignment="1">
      <alignment horizontal="right"/>
      <protection/>
    </xf>
    <xf numFmtId="0" fontId="1" fillId="0" borderId="0" xfId="54" applyFont="1" applyAlignment="1">
      <alignment horizontal="right"/>
      <protection/>
    </xf>
    <xf numFmtId="1" fontId="1" fillId="0" borderId="0" xfId="54" applyNumberFormat="1" applyFont="1" applyAlignment="1">
      <alignment horizontal="left"/>
      <protection/>
    </xf>
    <xf numFmtId="1" fontId="1" fillId="0" borderId="0" xfId="54" applyNumberFormat="1" applyFont="1">
      <alignment/>
      <protection/>
    </xf>
    <xf numFmtId="1" fontId="1" fillId="0" borderId="0" xfId="54" applyNumberFormat="1" applyFont="1" applyAlignment="1">
      <alignment horizontal="right"/>
      <protection/>
    </xf>
    <xf numFmtId="0" fontId="1" fillId="0" borderId="0" xfId="54" applyNumberFormat="1" applyFont="1" applyAlignment="1">
      <alignment horizontal="right"/>
      <protection/>
    </xf>
    <xf numFmtId="0" fontId="2" fillId="0" borderId="0" xfId="62" applyNumberFormat="1" applyFont="1">
      <alignment/>
      <protection/>
    </xf>
    <xf numFmtId="0" fontId="4" fillId="0" borderId="0" xfId="62" applyNumberFormat="1" applyFont="1">
      <alignment/>
      <protection/>
    </xf>
    <xf numFmtId="0" fontId="2" fillId="0" borderId="0" xfId="62" applyNumberFormat="1" applyFont="1" applyAlignment="1">
      <alignment horizontal="centerContinuous" vertical="center"/>
      <protection/>
    </xf>
    <xf numFmtId="0" fontId="3" fillId="0" borderId="12" xfId="61" applyFont="1" applyBorder="1" applyAlignment="1" applyProtection="1">
      <alignment horizontal="center" vertical="center" wrapText="1"/>
      <protection hidden="1"/>
    </xf>
    <xf numFmtId="0" fontId="2" fillId="0" borderId="12" xfId="62" applyNumberFormat="1" applyFont="1" applyFill="1" applyBorder="1">
      <alignment/>
      <protection/>
    </xf>
    <xf numFmtId="0" fontId="2" fillId="0" borderId="13" xfId="62" applyNumberFormat="1" applyFont="1" applyFill="1" applyBorder="1">
      <alignment/>
      <protection/>
    </xf>
    <xf numFmtId="0" fontId="3" fillId="0" borderId="13" xfId="61" applyFont="1" applyBorder="1" applyAlignment="1" applyProtection="1">
      <alignment horizontal="center" vertical="center" wrapText="1"/>
      <protection hidden="1"/>
    </xf>
    <xf numFmtId="0" fontId="3" fillId="0" borderId="14" xfId="61" applyFont="1" applyBorder="1" applyAlignment="1" applyProtection="1">
      <alignment horizontal="center" vertical="center" wrapText="1"/>
      <protection hidden="1"/>
    </xf>
    <xf numFmtId="0" fontId="4" fillId="0" borderId="0" xfId="62" applyNumberFormat="1" applyFont="1" applyFill="1" applyBorder="1">
      <alignment/>
      <protection/>
    </xf>
    <xf numFmtId="0" fontId="2" fillId="0" borderId="15" xfId="62" applyNumberFormat="1" applyFont="1" applyBorder="1">
      <alignment/>
      <protection/>
    </xf>
    <xf numFmtId="0" fontId="2" fillId="0" borderId="16" xfId="54" applyFont="1" applyFill="1" applyBorder="1" applyAlignment="1">
      <alignment horizontal="center" vertical="center" wrapText="1"/>
      <protection/>
    </xf>
    <xf numFmtId="2" fontId="2" fillId="0" borderId="0" xfId="54" applyNumberFormat="1" applyFont="1" applyFill="1" applyBorder="1" applyAlignment="1" applyProtection="1">
      <alignment horizontal="center"/>
      <protection locked="0"/>
    </xf>
    <xf numFmtId="0" fontId="2" fillId="0" borderId="17" xfId="62" applyNumberFormat="1" applyFont="1" applyBorder="1">
      <alignment/>
      <protection/>
    </xf>
    <xf numFmtId="0" fontId="2" fillId="0" borderId="18" xfId="54" applyFont="1" applyFill="1" applyBorder="1" applyAlignment="1">
      <alignment horizontal="center" vertical="center" wrapText="1"/>
      <protection/>
    </xf>
    <xf numFmtId="0" fontId="2" fillId="0" borderId="0" xfId="62" applyNumberFormat="1" applyFont="1" applyFill="1">
      <alignment/>
      <protection/>
    </xf>
    <xf numFmtId="0" fontId="2" fillId="0" borderId="0" xfId="62" applyNumberFormat="1" applyFont="1" applyFill="1" applyBorder="1">
      <alignment/>
      <protection/>
    </xf>
    <xf numFmtId="0" fontId="2" fillId="0" borderId="0" xfId="54" applyFont="1" applyFill="1" applyBorder="1" applyAlignment="1">
      <alignment horizontal="center" vertical="center" wrapText="1"/>
      <protection/>
    </xf>
    <xf numFmtId="0" fontId="2" fillId="0" borderId="0" xfId="54" applyFont="1" applyFill="1" applyBorder="1" applyAlignment="1">
      <alignment horizontal="center" vertical="center"/>
      <protection/>
    </xf>
    <xf numFmtId="0" fontId="4" fillId="0" borderId="0" xfId="62" applyNumberFormat="1" applyFont="1" applyFill="1">
      <alignment/>
      <protection/>
    </xf>
    <xf numFmtId="0" fontId="3" fillId="0" borderId="0" xfId="62" applyNumberFormat="1" applyFont="1" applyFill="1" applyBorder="1" applyAlignment="1">
      <alignment/>
      <protection/>
    </xf>
    <xf numFmtId="0" fontId="2" fillId="0" borderId="13" xfId="54" applyFont="1" applyFill="1" applyBorder="1" applyAlignment="1">
      <alignment horizontal="center" vertical="center" wrapText="1"/>
      <protection/>
    </xf>
    <xf numFmtId="0" fontId="2" fillId="0" borderId="13" xfId="54" applyFont="1" applyBorder="1" applyAlignment="1">
      <alignment horizontal="center" vertical="center"/>
      <protection/>
    </xf>
    <xf numFmtId="0" fontId="2" fillId="0" borderId="11" xfId="54" applyFont="1" applyFill="1" applyBorder="1" applyAlignment="1">
      <alignment horizontal="center" vertical="center" wrapText="1"/>
      <protection/>
    </xf>
    <xf numFmtId="164" fontId="2" fillId="4" borderId="10" xfId="54" applyNumberFormat="1" applyFont="1" applyFill="1" applyBorder="1" applyAlignment="1">
      <alignment horizontal="right"/>
      <protection/>
    </xf>
    <xf numFmtId="164" fontId="2" fillId="4" borderId="10" xfId="54" applyNumberFormat="1" applyFont="1" applyFill="1" applyBorder="1" applyAlignment="1" applyProtection="1">
      <alignment horizontal="right"/>
      <protection/>
    </xf>
    <xf numFmtId="164" fontId="2" fillId="4" borderId="19" xfId="54" applyNumberFormat="1" applyFont="1" applyFill="1" applyBorder="1" applyAlignment="1" applyProtection="1">
      <alignment horizontal="right"/>
      <protection/>
    </xf>
    <xf numFmtId="164" fontId="2" fillId="4" borderId="11" xfId="54" applyNumberFormat="1" applyFont="1" applyFill="1" applyBorder="1" applyAlignment="1">
      <alignment horizontal="right"/>
      <protection/>
    </xf>
    <xf numFmtId="164" fontId="2" fillId="4" borderId="11" xfId="54" applyNumberFormat="1" applyFont="1" applyFill="1" applyBorder="1" applyAlignment="1" applyProtection="1">
      <alignment horizontal="right"/>
      <protection/>
    </xf>
    <xf numFmtId="164" fontId="2" fillId="4" borderId="20" xfId="54" applyNumberFormat="1" applyFont="1" applyFill="1" applyBorder="1" applyAlignment="1" applyProtection="1">
      <alignment horizontal="right"/>
      <protection/>
    </xf>
    <xf numFmtId="164" fontId="2" fillId="0" borderId="0" xfId="54" applyNumberFormat="1" applyFont="1" applyFill="1" applyBorder="1" applyAlignment="1">
      <alignment horizontal="right"/>
      <protection/>
    </xf>
    <xf numFmtId="164" fontId="2" fillId="0" borderId="0" xfId="54" applyNumberFormat="1" applyFont="1" applyFill="1" applyBorder="1" applyAlignment="1" applyProtection="1">
      <alignment horizontal="right"/>
      <protection/>
    </xf>
    <xf numFmtId="164" fontId="2" fillId="22" borderId="13" xfId="54" applyNumberFormat="1" applyFont="1" applyFill="1" applyBorder="1" applyAlignment="1" applyProtection="1">
      <alignment horizontal="right"/>
      <protection locked="0"/>
    </xf>
    <xf numFmtId="164" fontId="2" fillId="4" borderId="13" xfId="54" applyNumberFormat="1" applyFont="1" applyFill="1" applyBorder="1" applyAlignment="1" applyProtection="1">
      <alignment horizontal="right"/>
      <protection/>
    </xf>
    <xf numFmtId="164" fontId="2" fillId="22" borderId="11" xfId="54" applyNumberFormat="1" applyFont="1" applyFill="1" applyBorder="1" applyAlignment="1" applyProtection="1">
      <alignment horizontal="right"/>
      <protection locked="0"/>
    </xf>
    <xf numFmtId="164" fontId="2" fillId="4" borderId="10" xfId="54" applyNumberFormat="1" applyFont="1" applyFill="1" applyBorder="1" applyAlignment="1" applyProtection="1">
      <alignment horizontal="center"/>
      <protection locked="0"/>
    </xf>
    <xf numFmtId="0" fontId="30" fillId="0" borderId="0" xfId="58" applyNumberFormat="1" applyFont="1" applyFill="1" applyBorder="1" applyAlignment="1" applyProtection="1">
      <alignment vertical="top"/>
      <protection/>
    </xf>
    <xf numFmtId="0" fontId="30" fillId="0" borderId="0" xfId="58" applyNumberFormat="1" applyFont="1" applyFill="1" applyBorder="1" applyAlignment="1" applyProtection="1">
      <alignment vertical="top" wrapText="1"/>
      <protection/>
    </xf>
    <xf numFmtId="0" fontId="31" fillId="0" borderId="0" xfId="59" applyFill="1">
      <alignment/>
      <protection/>
    </xf>
    <xf numFmtId="3" fontId="31" fillId="0" borderId="0" xfId="59" applyNumberFormat="1" applyFill="1" applyBorder="1">
      <alignment/>
      <protection/>
    </xf>
    <xf numFmtId="0" fontId="31" fillId="0" borderId="0" xfId="59" applyFill="1" applyBorder="1">
      <alignment/>
      <protection/>
    </xf>
    <xf numFmtId="0" fontId="0" fillId="0" borderId="0" xfId="0" applyFill="1" applyAlignment="1">
      <alignment/>
    </xf>
    <xf numFmtId="0" fontId="32" fillId="0" borderId="0" xfId="58" applyNumberFormat="1" applyFont="1" applyFill="1" applyBorder="1" applyAlignment="1" applyProtection="1">
      <alignment horizontal="right" vertical="top"/>
      <protection/>
    </xf>
    <xf numFmtId="0" fontId="31" fillId="0" borderId="0" xfId="59" applyFill="1" applyAlignment="1">
      <alignment wrapText="1"/>
      <protection/>
    </xf>
    <xf numFmtId="0" fontId="33" fillId="0" borderId="0" xfId="58" applyNumberFormat="1" applyFont="1" applyFill="1" applyBorder="1" applyAlignment="1" applyProtection="1">
      <alignment horizontal="center" vertical="top"/>
      <protection/>
    </xf>
    <xf numFmtId="3" fontId="31" fillId="0" borderId="0" xfId="59" applyNumberFormat="1" applyFill="1">
      <alignment/>
      <protection/>
    </xf>
    <xf numFmtId="0" fontId="32" fillId="0" borderId="10" xfId="59" applyNumberFormat="1" applyFont="1" applyFill="1" applyBorder="1" applyAlignment="1" applyProtection="1">
      <alignment horizontal="center" vertical="center" wrapText="1"/>
      <protection/>
    </xf>
    <xf numFmtId="3" fontId="32" fillId="0" borderId="10" xfId="59" applyNumberFormat="1" applyFont="1" applyFill="1" applyBorder="1" applyAlignment="1" applyProtection="1">
      <alignment horizontal="center" vertical="center" wrapText="1"/>
      <protection/>
    </xf>
    <xf numFmtId="0" fontId="30" fillId="0" borderId="10" xfId="59" applyNumberFormat="1" applyFont="1" applyFill="1" applyBorder="1" applyAlignment="1" applyProtection="1">
      <alignment horizontal="center" vertical="center"/>
      <protection/>
    </xf>
    <xf numFmtId="0" fontId="34" fillId="0" borderId="0" xfId="59" applyFont="1" applyFill="1">
      <alignment/>
      <protection/>
    </xf>
    <xf numFmtId="0" fontId="30" fillId="0" borderId="10" xfId="59" applyFont="1" applyFill="1" applyBorder="1" applyAlignment="1">
      <alignment horizontal="center" vertical="center" wrapText="1"/>
      <protection/>
    </xf>
    <xf numFmtId="0" fontId="32" fillId="0" borderId="10" xfId="59" applyFont="1" applyFill="1" applyBorder="1" applyAlignment="1">
      <alignment vertical="center" wrapText="1"/>
      <protection/>
    </xf>
    <xf numFmtId="165" fontId="34" fillId="0" borderId="10" xfId="59" applyNumberFormat="1" applyFont="1" applyFill="1" applyBorder="1" applyAlignment="1">
      <alignment horizontal="center" vertical="center"/>
      <protection/>
    </xf>
    <xf numFmtId="0" fontId="35" fillId="0" borderId="10" xfId="59" applyFont="1" applyFill="1" applyBorder="1">
      <alignment/>
      <protection/>
    </xf>
    <xf numFmtId="4" fontId="34" fillId="0" borderId="10" xfId="59" applyNumberFormat="1" applyFont="1" applyFill="1" applyBorder="1" applyAlignment="1">
      <alignment horizontal="center" vertical="center"/>
      <protection/>
    </xf>
    <xf numFmtId="10" fontId="34" fillId="0" borderId="10" xfId="59" applyNumberFormat="1" applyFont="1" applyFill="1" applyBorder="1" applyAlignment="1">
      <alignment horizontal="center" vertical="center"/>
      <protection/>
    </xf>
    <xf numFmtId="2" fontId="34" fillId="0" borderId="10" xfId="59" applyNumberFormat="1" applyFont="1" applyFill="1" applyBorder="1" applyAlignment="1">
      <alignment horizontal="center" vertical="center"/>
      <protection/>
    </xf>
    <xf numFmtId="0" fontId="36" fillId="0" borderId="10" xfId="0" applyFont="1" applyFill="1" applyBorder="1" applyAlignment="1">
      <alignment/>
    </xf>
    <xf numFmtId="165" fontId="32" fillId="0" borderId="10" xfId="59" applyNumberFormat="1" applyFont="1" applyFill="1" applyBorder="1" applyAlignment="1">
      <alignment horizontal="center" vertical="center"/>
      <protection/>
    </xf>
    <xf numFmtId="0" fontId="0" fillId="0" borderId="10" xfId="0" applyFont="1" applyFill="1" applyBorder="1" applyAlignment="1">
      <alignment/>
    </xf>
    <xf numFmtId="0" fontId="31" fillId="0" borderId="0" xfId="59" applyFont="1" applyFill="1" applyAlignment="1">
      <alignment wrapText="1"/>
      <protection/>
    </xf>
    <xf numFmtId="0" fontId="37" fillId="0" borderId="0" xfId="58" applyNumberFormat="1" applyFont="1" applyFill="1" applyBorder="1" applyAlignment="1" applyProtection="1">
      <alignment horizontal="left" vertical="top"/>
      <protection/>
    </xf>
    <xf numFmtId="0" fontId="37" fillId="0" borderId="0" xfId="58" applyNumberFormat="1" applyFont="1" applyFill="1" applyBorder="1" applyAlignment="1" applyProtection="1">
      <alignment horizontal="center" vertical="top"/>
      <protection/>
    </xf>
    <xf numFmtId="0" fontId="30" fillId="0" borderId="0" xfId="59" applyNumberFormat="1" applyFont="1" applyFill="1" applyBorder="1" applyAlignment="1" applyProtection="1">
      <alignment vertical="top"/>
      <protection/>
    </xf>
    <xf numFmtId="0" fontId="30" fillId="0" borderId="0" xfId="59" applyNumberFormat="1" applyFont="1" applyFill="1" applyBorder="1" applyAlignment="1" applyProtection="1">
      <alignment vertical="top" wrapText="1"/>
      <protection/>
    </xf>
    <xf numFmtId="164" fontId="34" fillId="0" borderId="10" xfId="59" applyNumberFormat="1" applyFont="1" applyFill="1" applyBorder="1" applyAlignment="1">
      <alignment horizontal="center" vertical="center"/>
      <protection/>
    </xf>
    <xf numFmtId="0" fontId="31" fillId="0" borderId="0" xfId="59" applyFont="1" applyFill="1">
      <alignment/>
      <protection/>
    </xf>
    <xf numFmtId="0" fontId="4" fillId="24" borderId="0" xfId="57" applyNumberFormat="1" applyFont="1" applyFill="1" applyBorder="1" applyAlignment="1" applyProtection="1">
      <alignment vertical="center" wrapText="1"/>
      <protection/>
    </xf>
    <xf numFmtId="14" fontId="4" fillId="24" borderId="0" xfId="60" applyNumberFormat="1" applyFont="1" applyFill="1" applyBorder="1" applyAlignment="1" applyProtection="1">
      <alignment horizontal="center" vertical="center" wrapText="1"/>
      <protection/>
    </xf>
    <xf numFmtId="49" fontId="4" fillId="24" borderId="0" xfId="60" applyNumberFormat="1" applyFont="1" applyFill="1" applyBorder="1" applyAlignment="1" applyProtection="1">
      <alignment horizontal="center" vertical="center" wrapText="1"/>
      <protection/>
    </xf>
    <xf numFmtId="0" fontId="4" fillId="24" borderId="0" xfId="56" applyFont="1" applyFill="1" applyBorder="1" applyAlignment="1" applyProtection="1">
      <alignment horizontal="center" vertical="center" wrapText="1"/>
      <protection/>
    </xf>
    <xf numFmtId="0" fontId="38" fillId="0" borderId="0" xfId="0" applyFont="1" applyAlignment="1">
      <alignment/>
    </xf>
    <xf numFmtId="0" fontId="38" fillId="0" borderId="0" xfId="0" applyFont="1" applyAlignment="1">
      <alignment horizontal="right"/>
    </xf>
    <xf numFmtId="0" fontId="38" fillId="0" borderId="21" xfId="0" applyFont="1" applyBorder="1" applyAlignment="1">
      <alignment horizontal="left"/>
    </xf>
    <xf numFmtId="0" fontId="38" fillId="0" borderId="22" xfId="0" applyFont="1" applyBorder="1" applyAlignment="1">
      <alignment horizontal="left"/>
    </xf>
    <xf numFmtId="0" fontId="38" fillId="0" borderId="23" xfId="0" applyFont="1" applyBorder="1" applyAlignment="1">
      <alignment/>
    </xf>
    <xf numFmtId="0" fontId="38" fillId="0" borderId="24" xfId="0" applyFont="1" applyBorder="1" applyAlignment="1">
      <alignment/>
    </xf>
    <xf numFmtId="0" fontId="38" fillId="0" borderId="25" xfId="0" applyFont="1" applyBorder="1" applyAlignment="1">
      <alignment/>
    </xf>
    <xf numFmtId="0" fontId="38" fillId="0" borderId="26" xfId="0" applyFont="1" applyBorder="1" applyAlignment="1">
      <alignment horizontal="center"/>
    </xf>
    <xf numFmtId="0" fontId="38" fillId="0" borderId="0" xfId="0" applyFont="1" applyBorder="1" applyAlignment="1">
      <alignment/>
    </xf>
    <xf numFmtId="0" fontId="38" fillId="0" borderId="27" xfId="0" applyFont="1" applyBorder="1" applyAlignment="1">
      <alignment/>
    </xf>
    <xf numFmtId="0" fontId="38" fillId="0" borderId="28" xfId="0" applyFont="1" applyBorder="1" applyAlignment="1">
      <alignment/>
    </xf>
    <xf numFmtId="0" fontId="38" fillId="0" borderId="26" xfId="0" applyFont="1" applyBorder="1" applyAlignment="1">
      <alignment/>
    </xf>
    <xf numFmtId="0" fontId="38" fillId="0" borderId="29" xfId="0" applyFont="1" applyBorder="1" applyAlignment="1">
      <alignment/>
    </xf>
    <xf numFmtId="49" fontId="38" fillId="0" borderId="0" xfId="0" applyNumberFormat="1" applyFont="1" applyAlignment="1">
      <alignment/>
    </xf>
    <xf numFmtId="49" fontId="40" fillId="0" borderId="0" xfId="54" applyNumberFormat="1" applyFont="1" applyFill="1" applyAlignment="1">
      <alignment horizontal="left"/>
      <protection/>
    </xf>
    <xf numFmtId="49" fontId="40" fillId="0" borderId="0" xfId="54" applyNumberFormat="1" applyFont="1" applyFill="1">
      <alignment/>
      <protection/>
    </xf>
    <xf numFmtId="49" fontId="41" fillId="0" borderId="0" xfId="54" applyNumberFormat="1" applyFont="1" applyFill="1">
      <alignment/>
      <protection/>
    </xf>
    <xf numFmtId="2" fontId="41" fillId="0" borderId="0" xfId="54" applyNumberFormat="1" applyFont="1" applyFill="1">
      <alignment/>
      <protection/>
    </xf>
    <xf numFmtId="0" fontId="41" fillId="0" borderId="0" xfId="54" applyFont="1" applyFill="1">
      <alignment/>
      <protection/>
    </xf>
    <xf numFmtId="0" fontId="40" fillId="0" borderId="0" xfId="54" applyFont="1" applyFill="1" applyAlignment="1">
      <alignment horizontal="right"/>
      <protection/>
    </xf>
    <xf numFmtId="0" fontId="41" fillId="0" borderId="0" xfId="54" applyFont="1" applyFill="1" applyAlignment="1">
      <alignment horizontal="right"/>
      <protection/>
    </xf>
    <xf numFmtId="0" fontId="40" fillId="0" borderId="0" xfId="54" applyFont="1" applyFill="1">
      <alignment/>
      <protection/>
    </xf>
    <xf numFmtId="1" fontId="41" fillId="0" borderId="0" xfId="54" applyNumberFormat="1" applyFont="1" applyFill="1" applyAlignment="1">
      <alignment horizontal="left"/>
      <protection/>
    </xf>
    <xf numFmtId="1" fontId="41" fillId="0" borderId="0" xfId="54" applyNumberFormat="1" applyFont="1" applyFill="1">
      <alignment/>
      <protection/>
    </xf>
    <xf numFmtId="1" fontId="41" fillId="0" borderId="0" xfId="54" applyNumberFormat="1" applyFont="1" applyFill="1" applyAlignment="1">
      <alignment horizontal="center" vertical="center" wrapText="1"/>
      <protection/>
    </xf>
    <xf numFmtId="1" fontId="41" fillId="0" borderId="0" xfId="54" applyNumberFormat="1" applyFont="1" applyFill="1" applyAlignment="1">
      <alignment horizontal="right"/>
      <protection/>
    </xf>
    <xf numFmtId="0" fontId="41" fillId="0" borderId="0" xfId="54" applyNumberFormat="1" applyFont="1" applyFill="1" applyAlignment="1">
      <alignment horizontal="right"/>
      <protection/>
    </xf>
    <xf numFmtId="0" fontId="41" fillId="0" borderId="0" xfId="54" applyFont="1" applyFill="1" applyAlignment="1">
      <alignment horizontal="right" vertical="center" wrapText="1"/>
      <protection/>
    </xf>
    <xf numFmtId="0" fontId="41" fillId="0" borderId="0" xfId="54" applyNumberFormat="1" applyFont="1" applyAlignment="1">
      <alignment horizontal="left"/>
      <protection/>
    </xf>
    <xf numFmtId="0" fontId="41" fillId="0" borderId="0" xfId="54" applyFont="1">
      <alignment/>
      <protection/>
    </xf>
    <xf numFmtId="0" fontId="42" fillId="0" borderId="0" xfId="54" applyFont="1">
      <alignment/>
      <protection/>
    </xf>
    <xf numFmtId="0" fontId="43" fillId="0" borderId="0" xfId="54" applyFont="1" applyAlignment="1">
      <alignment horizontal="center" vertical="center" wrapText="1"/>
      <protection/>
    </xf>
    <xf numFmtId="0" fontId="43" fillId="0" borderId="0" xfId="54" applyFont="1">
      <alignment/>
      <protection/>
    </xf>
    <xf numFmtId="0" fontId="41" fillId="0" borderId="0" xfId="54" applyFont="1" applyAlignment="1">
      <alignment horizontal="left"/>
      <protection/>
    </xf>
    <xf numFmtId="0" fontId="44" fillId="0" borderId="0" xfId="54" applyFont="1" applyAlignment="1">
      <alignment horizontal="left"/>
      <protection/>
    </xf>
    <xf numFmtId="0" fontId="44" fillId="0" borderId="0" xfId="54" applyFont="1">
      <alignment/>
      <protection/>
    </xf>
    <xf numFmtId="0" fontId="45" fillId="0" borderId="0" xfId="54" applyFont="1">
      <alignment/>
      <protection/>
    </xf>
    <xf numFmtId="0" fontId="46" fillId="0" borderId="0" xfId="54" applyFont="1" applyAlignment="1">
      <alignment horizontal="center" vertical="center" wrapText="1"/>
      <protection/>
    </xf>
    <xf numFmtId="0" fontId="46" fillId="0" borderId="0" xfId="54" applyFont="1">
      <alignment/>
      <protection/>
    </xf>
    <xf numFmtId="0" fontId="42" fillId="0" borderId="0" xfId="54" applyFont="1" applyAlignment="1">
      <alignment horizontal="centerContinuous" wrapText="1"/>
      <protection/>
    </xf>
    <xf numFmtId="0" fontId="46" fillId="0" borderId="0" xfId="54" applyFont="1" applyFill="1" applyBorder="1" applyAlignment="1" applyProtection="1">
      <alignment horizontal="centerContinuous" vertical="center" wrapText="1"/>
      <protection hidden="1"/>
    </xf>
    <xf numFmtId="0" fontId="46" fillId="0" borderId="0" xfId="54" applyFont="1" applyFill="1" applyBorder="1" applyAlignment="1">
      <alignment horizontal="centerContinuous" vertical="center" wrapText="1"/>
      <protection/>
    </xf>
    <xf numFmtId="0" fontId="43" fillId="0" borderId="0" xfId="54" applyFont="1" applyAlignment="1">
      <alignment horizontal="centerContinuous" wrapText="1"/>
      <protection/>
    </xf>
    <xf numFmtId="0" fontId="41" fillId="0" borderId="0" xfId="54" applyFont="1" applyFill="1" applyBorder="1" applyAlignment="1">
      <alignment horizontal="left"/>
      <protection/>
    </xf>
    <xf numFmtId="0" fontId="41" fillId="0" borderId="0" xfId="54" applyFont="1" applyFill="1" applyBorder="1">
      <alignment/>
      <protection/>
    </xf>
    <xf numFmtId="0" fontId="42" fillId="0" borderId="0" xfId="54" applyFont="1" applyFill="1" applyBorder="1">
      <alignment/>
      <protection/>
    </xf>
    <xf numFmtId="0" fontId="46" fillId="0" borderId="0" xfId="54" applyFont="1" applyFill="1" applyBorder="1" applyAlignment="1">
      <alignment horizontal="center"/>
      <protection/>
    </xf>
    <xf numFmtId="0" fontId="43" fillId="0" borderId="0" xfId="54" applyFont="1" applyFill="1" applyBorder="1">
      <alignment/>
      <protection/>
    </xf>
    <xf numFmtId="0" fontId="46" fillId="0" borderId="30" xfId="54" applyFont="1" applyBorder="1" applyAlignment="1">
      <alignment horizontal="center" vertical="center" wrapText="1"/>
      <protection/>
    </xf>
    <xf numFmtId="0" fontId="46" fillId="0" borderId="31" xfId="54" applyFont="1" applyBorder="1" applyAlignment="1">
      <alignment horizontal="center" vertical="center" wrapText="1"/>
      <protection/>
    </xf>
    <xf numFmtId="0" fontId="46" fillId="0" borderId="31" xfId="54" applyFont="1" applyBorder="1" applyAlignment="1">
      <alignment horizontal="center"/>
      <protection/>
    </xf>
    <xf numFmtId="0" fontId="46" fillId="0" borderId="13" xfId="61" applyFont="1" applyBorder="1" applyAlignment="1" applyProtection="1">
      <alignment horizontal="center" vertical="center" wrapText="1"/>
      <protection hidden="1"/>
    </xf>
    <xf numFmtId="0" fontId="46" fillId="0" borderId="14" xfId="61" applyFont="1" applyBorder="1" applyAlignment="1" applyProtection="1">
      <alignment horizontal="center" vertical="center" wrapText="1"/>
      <protection hidden="1"/>
    </xf>
    <xf numFmtId="0" fontId="46" fillId="0" borderId="32" xfId="54" applyFont="1" applyBorder="1" applyAlignment="1">
      <alignment horizontal="center" vertical="center" wrapText="1"/>
      <protection/>
    </xf>
    <xf numFmtId="0" fontId="46" fillId="0" borderId="33" xfId="54" applyFont="1" applyBorder="1" applyAlignment="1">
      <alignment horizontal="center" vertical="center" wrapText="1"/>
      <protection/>
    </xf>
    <xf numFmtId="0" fontId="46" fillId="0" borderId="33" xfId="54" applyFont="1" applyBorder="1" applyAlignment="1">
      <alignment horizontal="center"/>
      <protection/>
    </xf>
    <xf numFmtId="0" fontId="46" fillId="0" borderId="33" xfId="61" applyFont="1" applyBorder="1" applyAlignment="1" applyProtection="1">
      <alignment horizontal="center" vertical="center" wrapText="1"/>
      <protection hidden="1"/>
    </xf>
    <xf numFmtId="0" fontId="46" fillId="0" borderId="34" xfId="61" applyFont="1" applyBorder="1" applyAlignment="1" applyProtection="1">
      <alignment horizontal="center" vertical="center" wrapText="1"/>
      <protection hidden="1"/>
    </xf>
    <xf numFmtId="0" fontId="43" fillId="0" borderId="35" xfId="54" applyFont="1" applyBorder="1" applyAlignment="1">
      <alignment horizontal="center" vertical="center" wrapText="1"/>
      <protection/>
    </xf>
    <xf numFmtId="0" fontId="43" fillId="0" borderId="36" xfId="54" applyFont="1" applyFill="1" applyBorder="1" applyAlignment="1">
      <alignment vertical="center" wrapText="1"/>
      <protection/>
    </xf>
    <xf numFmtId="0" fontId="43" fillId="0" borderId="36" xfId="54" applyFont="1" applyBorder="1" applyAlignment="1">
      <alignment horizontal="center" vertical="top" wrapText="1"/>
      <protection/>
    </xf>
    <xf numFmtId="164" fontId="43" fillId="22" borderId="36" xfId="54" applyNumberFormat="1" applyFont="1" applyFill="1" applyBorder="1" applyAlignment="1" applyProtection="1">
      <alignment vertical="top" wrapText="1"/>
      <protection locked="0"/>
    </xf>
    <xf numFmtId="164" fontId="46" fillId="22" borderId="36" xfId="54" applyNumberFormat="1" applyFont="1" applyFill="1" applyBorder="1" applyAlignment="1" applyProtection="1">
      <alignment vertical="top" wrapText="1"/>
      <protection locked="0"/>
    </xf>
    <xf numFmtId="0" fontId="43" fillId="0" borderId="16" xfId="54" applyFont="1" applyBorder="1" applyAlignment="1">
      <alignment horizontal="center" vertical="center" wrapText="1"/>
      <protection/>
    </xf>
    <xf numFmtId="0" fontId="43" fillId="0" borderId="10" xfId="54" applyFont="1" applyFill="1" applyBorder="1" applyAlignment="1">
      <alignment vertical="center" wrapText="1"/>
      <protection/>
    </xf>
    <xf numFmtId="0" fontId="43" fillId="0" borderId="10" xfId="54" applyFont="1" applyBorder="1" applyAlignment="1">
      <alignment horizontal="center" vertical="top" wrapText="1"/>
      <protection/>
    </xf>
    <xf numFmtId="164" fontId="43" fillId="4" borderId="10" xfId="54" applyNumberFormat="1" applyFont="1" applyFill="1" applyBorder="1" applyAlignment="1" applyProtection="1">
      <alignment/>
      <protection/>
    </xf>
    <xf numFmtId="164" fontId="46" fillId="4" borderId="19" xfId="54" applyNumberFormat="1" applyFont="1" applyFill="1" applyBorder="1" applyAlignment="1" applyProtection="1">
      <alignment/>
      <protection/>
    </xf>
    <xf numFmtId="164" fontId="43" fillId="4" borderId="19" xfId="54" applyNumberFormat="1" applyFont="1" applyFill="1" applyBorder="1" applyAlignment="1" applyProtection="1">
      <alignment/>
      <protection/>
    </xf>
    <xf numFmtId="164" fontId="43" fillId="22" borderId="10" xfId="54" applyNumberFormat="1" applyFont="1" applyFill="1" applyBorder="1" applyAlignment="1" applyProtection="1">
      <alignment/>
      <protection locked="0"/>
    </xf>
    <xf numFmtId="164" fontId="46" fillId="22" borderId="19" xfId="54" applyNumberFormat="1" applyFont="1" applyFill="1" applyBorder="1" applyAlignment="1" applyProtection="1">
      <alignment/>
      <protection locked="0"/>
    </xf>
    <xf numFmtId="164" fontId="43" fillId="22" borderId="19" xfId="54" applyNumberFormat="1" applyFont="1" applyFill="1" applyBorder="1" applyAlignment="1" applyProtection="1">
      <alignment/>
      <protection locked="0"/>
    </xf>
    <xf numFmtId="0" fontId="47" fillId="0" borderId="0" xfId="54" applyFont="1">
      <alignment/>
      <protection/>
    </xf>
    <xf numFmtId="0" fontId="43" fillId="0" borderId="10" xfId="54" applyFont="1" applyBorder="1" applyAlignment="1">
      <alignment vertical="center" wrapText="1"/>
      <protection/>
    </xf>
    <xf numFmtId="0" fontId="43" fillId="0" borderId="10" xfId="54" applyFont="1" applyBorder="1" applyAlignment="1">
      <alignment horizontal="center" vertical="center"/>
      <protection/>
    </xf>
    <xf numFmtId="2" fontId="43" fillId="22" borderId="10" xfId="54" applyNumberFormat="1" applyFont="1" applyFill="1" applyBorder="1" applyAlignment="1" applyProtection="1">
      <alignment/>
      <protection locked="0"/>
    </xf>
    <xf numFmtId="2" fontId="46" fillId="22" borderId="19" xfId="54" applyNumberFormat="1" applyFont="1" applyFill="1" applyBorder="1" applyAlignment="1" applyProtection="1">
      <alignment/>
      <protection locked="0"/>
    </xf>
    <xf numFmtId="2" fontId="43" fillId="22" borderId="19" xfId="54" applyNumberFormat="1" applyFont="1" applyFill="1" applyBorder="1" applyAlignment="1" applyProtection="1">
      <alignment/>
      <protection locked="0"/>
    </xf>
    <xf numFmtId="0" fontId="43" fillId="0" borderId="37" xfId="54" applyFont="1" applyBorder="1" applyAlignment="1">
      <alignment horizontal="center" vertical="center" wrapText="1"/>
      <protection/>
    </xf>
    <xf numFmtId="0" fontId="43" fillId="0" borderId="38" xfId="54" applyFont="1" applyBorder="1" applyAlignment="1">
      <alignment vertical="center" wrapText="1"/>
      <protection/>
    </xf>
    <xf numFmtId="0" fontId="43" fillId="0" borderId="38" xfId="54" applyFont="1" applyBorder="1" applyAlignment="1">
      <alignment horizontal="center" vertical="top" wrapText="1"/>
      <protection/>
    </xf>
    <xf numFmtId="164" fontId="43" fillId="22" borderId="38" xfId="54" applyNumberFormat="1" applyFont="1" applyFill="1" applyBorder="1" applyAlignment="1" applyProtection="1">
      <alignment/>
      <protection locked="0"/>
    </xf>
    <xf numFmtId="164" fontId="46" fillId="22" borderId="39" xfId="54" applyNumberFormat="1" applyFont="1" applyFill="1" applyBorder="1" applyAlignment="1" applyProtection="1">
      <alignment/>
      <protection locked="0"/>
    </xf>
    <xf numFmtId="164" fontId="43" fillId="22" borderId="36" xfId="54" applyNumberFormat="1" applyFont="1" applyFill="1" applyBorder="1" applyAlignment="1" applyProtection="1">
      <alignment horizontal="center" vertical="top" wrapText="1"/>
      <protection locked="0"/>
    </xf>
    <xf numFmtId="164" fontId="46" fillId="22" borderId="36" xfId="54" applyNumberFormat="1" applyFont="1" applyFill="1" applyBorder="1" applyAlignment="1" applyProtection="1">
      <alignment horizontal="center" vertical="top" wrapText="1"/>
      <protection locked="0"/>
    </xf>
    <xf numFmtId="164" fontId="43" fillId="4" borderId="10" xfId="54" applyNumberFormat="1" applyFont="1" applyFill="1" applyBorder="1" applyAlignment="1" applyProtection="1">
      <alignment horizontal="center"/>
      <protection/>
    </xf>
    <xf numFmtId="164" fontId="46" fillId="4" borderId="19" xfId="54" applyNumberFormat="1" applyFont="1" applyFill="1" applyBorder="1" applyAlignment="1" applyProtection="1">
      <alignment horizontal="center"/>
      <protection/>
    </xf>
    <xf numFmtId="164" fontId="43" fillId="4" borderId="19" xfId="54" applyNumberFormat="1" applyFont="1" applyFill="1" applyBorder="1" applyAlignment="1" applyProtection="1">
      <alignment horizontal="center"/>
      <protection/>
    </xf>
    <xf numFmtId="164" fontId="43" fillId="22" borderId="10" xfId="54" applyNumberFormat="1" applyFont="1" applyFill="1" applyBorder="1" applyAlignment="1" applyProtection="1">
      <alignment horizontal="center"/>
      <protection locked="0"/>
    </xf>
    <xf numFmtId="164" fontId="46" fillId="22" borderId="10" xfId="54" applyNumberFormat="1" applyFont="1" applyFill="1" applyBorder="1" applyAlignment="1" applyProtection="1">
      <alignment horizontal="center"/>
      <protection locked="0"/>
    </xf>
    <xf numFmtId="2" fontId="43" fillId="22" borderId="10" xfId="54" applyNumberFormat="1" applyFont="1" applyFill="1" applyBorder="1" applyAlignment="1" applyProtection="1">
      <alignment horizontal="center"/>
      <protection locked="0"/>
    </xf>
    <xf numFmtId="2" fontId="46" fillId="22" borderId="19" xfId="54" applyNumberFormat="1" applyFont="1" applyFill="1" applyBorder="1" applyAlignment="1" applyProtection="1">
      <alignment horizontal="center"/>
      <protection locked="0"/>
    </xf>
    <xf numFmtId="2" fontId="43" fillId="22" borderId="19" xfId="54" applyNumberFormat="1" applyFont="1" applyFill="1" applyBorder="1" applyAlignment="1" applyProtection="1">
      <alignment horizontal="center"/>
      <protection locked="0"/>
    </xf>
    <xf numFmtId="0" fontId="43" fillId="0" borderId="38" xfId="54" applyFont="1" applyFill="1" applyBorder="1" applyAlignment="1">
      <alignment vertical="center" wrapText="1"/>
      <protection/>
    </xf>
    <xf numFmtId="0" fontId="43" fillId="0" borderId="38" xfId="54" applyFont="1" applyBorder="1" applyAlignment="1">
      <alignment horizontal="center" vertical="center"/>
      <protection/>
    </xf>
    <xf numFmtId="164" fontId="46" fillId="4" borderId="10" xfId="54" applyNumberFormat="1" applyFont="1" applyFill="1" applyBorder="1" applyAlignment="1" applyProtection="1">
      <alignment horizontal="center"/>
      <protection/>
    </xf>
    <xf numFmtId="0" fontId="43" fillId="0" borderId="18" xfId="54" applyFont="1" applyBorder="1" applyAlignment="1">
      <alignment horizontal="center" vertical="center" wrapText="1"/>
      <protection/>
    </xf>
    <xf numFmtId="0" fontId="43" fillId="0" borderId="11" xfId="54" applyFont="1" applyFill="1" applyBorder="1" applyAlignment="1">
      <alignment vertical="center" wrapText="1"/>
      <protection/>
    </xf>
    <xf numFmtId="0" fontId="43" fillId="0" borderId="11" xfId="54" applyFont="1" applyBorder="1" applyAlignment="1">
      <alignment horizontal="center" vertical="center"/>
      <protection/>
    </xf>
    <xf numFmtId="164" fontId="43" fillId="4" borderId="11" xfId="54" applyNumberFormat="1" applyFont="1" applyFill="1" applyBorder="1" applyAlignment="1" applyProtection="1">
      <alignment horizontal="center"/>
      <protection/>
    </xf>
    <xf numFmtId="164" fontId="46" fillId="4" borderId="11" xfId="54" applyNumberFormat="1" applyFont="1" applyFill="1" applyBorder="1" applyAlignment="1" applyProtection="1">
      <alignment horizontal="center"/>
      <protection/>
    </xf>
    <xf numFmtId="0" fontId="43" fillId="0" borderId="0" xfId="54" applyFont="1" applyBorder="1" applyAlignment="1">
      <alignment vertical="center" wrapText="1"/>
      <protection/>
    </xf>
    <xf numFmtId="0" fontId="46" fillId="0" borderId="0" xfId="54" applyFont="1" applyAlignment="1">
      <alignment horizontal="left" vertical="center" wrapText="1"/>
      <protection/>
    </xf>
    <xf numFmtId="0" fontId="46" fillId="0" borderId="0" xfId="54" applyFont="1" applyBorder="1" applyAlignment="1">
      <alignment vertical="top" wrapText="1"/>
      <protection/>
    </xf>
    <xf numFmtId="0" fontId="46" fillId="0" borderId="0" xfId="54" applyFont="1" applyFill="1" applyBorder="1" applyAlignment="1">
      <alignment horizontal="center" vertical="top" wrapText="1"/>
      <protection/>
    </xf>
    <xf numFmtId="0" fontId="46" fillId="0" borderId="0" xfId="54" applyFont="1" applyBorder="1">
      <alignment/>
      <protection/>
    </xf>
    <xf numFmtId="0" fontId="40" fillId="0" borderId="0" xfId="54" applyFont="1" applyAlignment="1">
      <alignment horizontal="left"/>
      <protection/>
    </xf>
    <xf numFmtId="0" fontId="40" fillId="0" borderId="0" xfId="54" applyFont="1">
      <alignment/>
      <protection/>
    </xf>
    <xf numFmtId="0" fontId="46" fillId="0" borderId="0" xfId="54" applyFont="1" applyFill="1" applyBorder="1" applyAlignment="1" applyProtection="1">
      <alignment horizontal="center" vertical="top" wrapText="1"/>
      <protection locked="0"/>
    </xf>
    <xf numFmtId="0" fontId="31" fillId="0" borderId="0" xfId="59" applyFont="1" applyFill="1" applyAlignment="1">
      <alignment horizontal="left" wrapText="1"/>
      <protection/>
    </xf>
    <xf numFmtId="0" fontId="31" fillId="0" borderId="0" xfId="59" applyFont="1" applyFill="1" applyAlignment="1">
      <alignment horizontal="right"/>
      <protection/>
    </xf>
    <xf numFmtId="0" fontId="38" fillId="0" borderId="10" xfId="0" applyFont="1" applyBorder="1" applyAlignment="1">
      <alignment horizontal="center" vertical="top"/>
    </xf>
    <xf numFmtId="0" fontId="38" fillId="0" borderId="10" xfId="0" applyFont="1" applyBorder="1" applyAlignment="1">
      <alignment horizontal="center"/>
    </xf>
    <xf numFmtId="165" fontId="34" fillId="0" borderId="10" xfId="59" applyNumberFormat="1" applyFont="1" applyFill="1" applyBorder="1" applyAlignment="1">
      <alignment horizontal="center" vertical="center"/>
      <protection/>
    </xf>
    <xf numFmtId="49" fontId="38" fillId="0" borderId="10" xfId="0" applyNumberFormat="1" applyFont="1" applyBorder="1" applyAlignment="1">
      <alignment horizontal="center" vertical="center"/>
    </xf>
    <xf numFmtId="49" fontId="38" fillId="0" borderId="10" xfId="0" applyNumberFormat="1" applyFont="1" applyBorder="1" applyAlignment="1">
      <alignment horizontal="center"/>
    </xf>
    <xf numFmtId="49" fontId="38" fillId="0" borderId="10" xfId="0" applyNumberFormat="1" applyFont="1" applyBorder="1" applyAlignment="1">
      <alignment horizontal="center" vertical="top"/>
    </xf>
    <xf numFmtId="164" fontId="43" fillId="0" borderId="0" xfId="54" applyNumberFormat="1" applyFont="1">
      <alignment/>
      <protection/>
    </xf>
    <xf numFmtId="0" fontId="48" fillId="0" borderId="0" xfId="59" applyFont="1" applyFill="1" applyBorder="1">
      <alignment/>
      <protection/>
    </xf>
    <xf numFmtId="0" fontId="49" fillId="0" borderId="0" xfId="56" applyNumberFormat="1" applyFont="1" applyFill="1" applyAlignment="1" applyProtection="1">
      <alignment vertical="center" wrapText="1"/>
      <protection/>
    </xf>
    <xf numFmtId="0" fontId="49" fillId="0" borderId="0" xfId="56" applyFont="1" applyFill="1" applyAlignment="1" applyProtection="1">
      <alignment horizontal="left" vertical="center" wrapText="1"/>
      <protection/>
    </xf>
    <xf numFmtId="0" fontId="49" fillId="0" borderId="0" xfId="56" applyFont="1" applyAlignment="1" applyProtection="1">
      <alignment vertical="center" wrapText="1"/>
      <protection/>
    </xf>
    <xf numFmtId="0" fontId="49" fillId="0" borderId="0" xfId="56" applyFont="1" applyAlignment="1" applyProtection="1">
      <alignment horizontal="center" vertical="center" wrapText="1"/>
      <protection/>
    </xf>
    <xf numFmtId="0" fontId="49" fillId="0" borderId="0" xfId="56" applyFont="1" applyFill="1" applyAlignment="1" applyProtection="1">
      <alignment vertical="center" wrapText="1"/>
      <protection/>
    </xf>
    <xf numFmtId="0" fontId="50" fillId="0" borderId="0" xfId="56" applyFont="1" applyAlignment="1" applyProtection="1">
      <alignment vertical="center" wrapText="1"/>
      <protection/>
    </xf>
    <xf numFmtId="0" fontId="4" fillId="0" borderId="0" xfId="56" applyFont="1" applyAlignment="1" applyProtection="1">
      <alignment vertical="center" wrapText="1"/>
      <protection/>
    </xf>
    <xf numFmtId="0" fontId="8" fillId="0" borderId="0" xfId="56" applyFont="1" applyAlignment="1" applyProtection="1">
      <alignment horizontal="right" vertical="center" wrapText="1"/>
      <protection/>
    </xf>
    <xf numFmtId="0" fontId="4" fillId="0" borderId="0" xfId="56" applyFont="1" applyFill="1" applyAlignment="1" applyProtection="1">
      <alignment vertical="center" wrapText="1"/>
      <protection/>
    </xf>
    <xf numFmtId="0" fontId="4" fillId="24" borderId="0" xfId="56" applyFont="1" applyFill="1" applyBorder="1" applyAlignment="1" applyProtection="1">
      <alignment vertical="center" wrapText="1"/>
      <protection/>
    </xf>
    <xf numFmtId="0" fontId="4" fillId="0" borderId="0" xfId="56" applyFont="1" applyBorder="1" applyAlignment="1" applyProtection="1">
      <alignment vertical="center" wrapText="1"/>
      <protection/>
    </xf>
    <xf numFmtId="0" fontId="4" fillId="24" borderId="0" xfId="57" applyFont="1" applyFill="1" applyBorder="1" applyAlignment="1" applyProtection="1">
      <alignment vertical="center" wrapText="1"/>
      <protection/>
    </xf>
    <xf numFmtId="0" fontId="8" fillId="24" borderId="0" xfId="57" applyFont="1" applyFill="1" applyBorder="1" applyAlignment="1" applyProtection="1">
      <alignment vertical="center" wrapText="1"/>
      <protection/>
    </xf>
    <xf numFmtId="0" fontId="8" fillId="0" borderId="0" xfId="57" applyFont="1" applyFill="1" applyBorder="1" applyAlignment="1" applyProtection="1">
      <alignment horizontal="right" vertical="center" wrapText="1"/>
      <protection/>
    </xf>
    <xf numFmtId="0" fontId="4" fillId="0" borderId="0" xfId="57" applyFont="1" applyFill="1" applyBorder="1" applyAlignment="1" applyProtection="1">
      <alignment vertical="center" wrapText="1"/>
      <protection/>
    </xf>
    <xf numFmtId="0" fontId="4" fillId="24" borderId="0" xfId="57" applyFont="1" applyFill="1" applyBorder="1" applyAlignment="1" applyProtection="1">
      <alignment horizontal="center" vertical="center" wrapText="1"/>
      <protection/>
    </xf>
    <xf numFmtId="0" fontId="4" fillId="24" borderId="40" xfId="57" applyFont="1" applyFill="1" applyBorder="1" applyAlignment="1" applyProtection="1">
      <alignment vertical="center" wrapText="1"/>
      <protection/>
    </xf>
    <xf numFmtId="0" fontId="4" fillId="24" borderId="41" xfId="57" applyFont="1" applyFill="1" applyBorder="1" applyAlignment="1" applyProtection="1">
      <alignment vertical="center" wrapText="1"/>
      <protection/>
    </xf>
    <xf numFmtId="0" fontId="4" fillId="24" borderId="41" xfId="57" applyFont="1" applyFill="1" applyBorder="1" applyAlignment="1" applyProtection="1">
      <alignment horizontal="center" vertical="center" wrapText="1"/>
      <protection/>
    </xf>
    <xf numFmtId="0" fontId="8" fillId="24" borderId="42" xfId="57" applyFont="1" applyFill="1" applyBorder="1" applyAlignment="1" applyProtection="1">
      <alignment vertical="center" wrapText="1"/>
      <protection/>
    </xf>
    <xf numFmtId="0" fontId="4" fillId="24" borderId="43" xfId="57" applyFont="1" applyFill="1" applyBorder="1" applyAlignment="1" applyProtection="1">
      <alignment vertical="center" wrapText="1"/>
      <protection/>
    </xf>
    <xf numFmtId="0" fontId="8" fillId="24" borderId="44" xfId="57" applyFont="1" applyFill="1" applyBorder="1" applyAlignment="1" applyProtection="1">
      <alignment horizontal="center" vertical="center" wrapText="1"/>
      <protection/>
    </xf>
    <xf numFmtId="0" fontId="8" fillId="24" borderId="45" xfId="57" applyFont="1" applyFill="1" applyBorder="1" applyAlignment="1" applyProtection="1">
      <alignment vertical="center" wrapText="1"/>
      <protection/>
    </xf>
    <xf numFmtId="14" fontId="49" fillId="24" borderId="0" xfId="60" applyNumberFormat="1" applyFont="1" applyFill="1" applyBorder="1" applyAlignment="1" applyProtection="1">
      <alignment horizontal="center" vertical="center" wrapText="1"/>
      <protection/>
    </xf>
    <xf numFmtId="0" fontId="49" fillId="24" borderId="43" xfId="60" applyNumberFormat="1" applyFont="1" applyFill="1" applyBorder="1" applyAlignment="1" applyProtection="1">
      <alignment horizontal="center" vertical="center" wrapText="1"/>
      <protection/>
    </xf>
    <xf numFmtId="0" fontId="49" fillId="24" borderId="0" xfId="60" applyNumberFormat="1" applyFont="1" applyFill="1" applyBorder="1" applyAlignment="1" applyProtection="1">
      <alignment horizontal="center" vertical="center" wrapText="1"/>
      <protection/>
    </xf>
    <xf numFmtId="0" fontId="4" fillId="24" borderId="0" xfId="60" applyNumberFormat="1" applyFont="1" applyFill="1" applyBorder="1" applyAlignment="1" applyProtection="1">
      <alignment horizontal="center" vertical="center" wrapText="1"/>
      <protection/>
    </xf>
    <xf numFmtId="0" fontId="4" fillId="24" borderId="45" xfId="56" applyFont="1" applyFill="1" applyBorder="1" applyAlignment="1" applyProtection="1">
      <alignment horizontal="center" vertical="center" wrapText="1"/>
      <protection/>
    </xf>
    <xf numFmtId="49" fontId="0" fillId="0" borderId="0" xfId="0" applyNumberFormat="1" applyFont="1" applyAlignment="1" applyProtection="1">
      <alignment vertical="top"/>
      <protection/>
    </xf>
    <xf numFmtId="0" fontId="8" fillId="24" borderId="46" xfId="57" applyFont="1" applyFill="1" applyBorder="1" applyAlignment="1" applyProtection="1">
      <alignment horizontal="center" vertical="center" wrapText="1"/>
      <protection/>
    </xf>
    <xf numFmtId="0" fontId="4" fillId="24" borderId="45" xfId="57" applyFont="1" applyFill="1" applyBorder="1" applyAlignment="1" applyProtection="1">
      <alignment horizontal="center" vertical="center" wrapText="1"/>
      <protection/>
    </xf>
    <xf numFmtId="0" fontId="4" fillId="0" borderId="0" xfId="57" applyFont="1" applyFill="1" applyBorder="1" applyAlignment="1" applyProtection="1">
      <alignment horizontal="center" vertical="center" wrapText="1"/>
      <protection/>
    </xf>
    <xf numFmtId="49" fontId="8" fillId="24" borderId="0" xfId="60" applyNumberFormat="1" applyFont="1" applyFill="1" applyBorder="1" applyAlignment="1" applyProtection="1">
      <alignment horizontal="center" vertical="center" wrapText="1"/>
      <protection/>
    </xf>
    <xf numFmtId="14" fontId="4" fillId="24" borderId="45" xfId="60" applyNumberFormat="1" applyFont="1" applyFill="1" applyBorder="1" applyAlignment="1" applyProtection="1">
      <alignment horizontal="center" vertical="center" wrapText="1"/>
      <protection/>
    </xf>
    <xf numFmtId="0" fontId="4" fillId="0" borderId="0" xfId="56" applyFont="1" applyFill="1" applyBorder="1" applyAlignment="1" applyProtection="1">
      <alignment vertical="center" wrapText="1"/>
      <protection/>
    </xf>
    <xf numFmtId="49" fontId="50" fillId="0" borderId="0" xfId="0" applyNumberFormat="1" applyFont="1" applyAlignment="1" applyProtection="1">
      <alignment horizontal="center" vertical="center" wrapText="1"/>
      <protection/>
    </xf>
    <xf numFmtId="0" fontId="8" fillId="24" borderId="44" xfId="60" applyNumberFormat="1" applyFont="1" applyFill="1" applyBorder="1" applyAlignment="1" applyProtection="1">
      <alignment horizontal="center" vertical="center" wrapText="1"/>
      <protection/>
    </xf>
    <xf numFmtId="0" fontId="8" fillId="24" borderId="0" xfId="60" applyNumberFormat="1" applyFont="1" applyFill="1" applyBorder="1" applyAlignment="1" applyProtection="1">
      <alignment horizontal="center" vertical="center" wrapText="1"/>
      <protection/>
    </xf>
    <xf numFmtId="0" fontId="8" fillId="24" borderId="47" xfId="60" applyNumberFormat="1" applyFont="1" applyFill="1" applyBorder="1" applyAlignment="1" applyProtection="1">
      <alignment horizontal="center" vertical="center" wrapText="1"/>
      <protection/>
    </xf>
    <xf numFmtId="0" fontId="49" fillId="0" borderId="0" xfId="56" applyFont="1" applyFill="1" applyBorder="1" applyAlignment="1" applyProtection="1">
      <alignment vertical="center" wrapText="1"/>
      <protection/>
    </xf>
    <xf numFmtId="0" fontId="4" fillId="24" borderId="48" xfId="57" applyFont="1" applyFill="1" applyBorder="1" applyAlignment="1" applyProtection="1">
      <alignment horizontal="right" vertical="center" wrapText="1" indent="1"/>
      <protection/>
    </xf>
    <xf numFmtId="0" fontId="4" fillId="24" borderId="49" xfId="57" applyFont="1" applyFill="1" applyBorder="1" applyAlignment="1" applyProtection="1">
      <alignment horizontal="right" vertical="center" wrapText="1" indent="1"/>
      <protection/>
    </xf>
    <xf numFmtId="49" fontId="49" fillId="0" borderId="0" xfId="60" applyNumberFormat="1" applyFont="1" applyFill="1" applyBorder="1" applyAlignment="1" applyProtection="1">
      <alignment horizontal="left" vertical="center" wrapText="1"/>
      <protection/>
    </xf>
    <xf numFmtId="49" fontId="4" fillId="24" borderId="43" xfId="60" applyNumberFormat="1" applyFont="1" applyFill="1" applyBorder="1" applyAlignment="1" applyProtection="1">
      <alignment horizontal="center" vertical="center" wrapText="1"/>
      <protection/>
    </xf>
    <xf numFmtId="49" fontId="4" fillId="24" borderId="48" xfId="60" applyNumberFormat="1" applyFont="1" applyFill="1" applyBorder="1" applyAlignment="1" applyProtection="1">
      <alignment horizontal="right" vertical="center" wrapText="1" indent="1"/>
      <protection/>
    </xf>
    <xf numFmtId="49" fontId="4" fillId="0" borderId="0" xfId="60" applyNumberFormat="1" applyFont="1" applyFill="1" applyBorder="1" applyAlignment="1" applyProtection="1">
      <alignment horizontal="center" vertical="center" wrapText="1"/>
      <protection/>
    </xf>
    <xf numFmtId="49" fontId="4" fillId="24" borderId="49" xfId="60" applyNumberFormat="1" applyFont="1" applyFill="1" applyBorder="1" applyAlignment="1" applyProtection="1">
      <alignment horizontal="right" vertical="center" wrapText="1" indent="1"/>
      <protection/>
    </xf>
    <xf numFmtId="0" fontId="4" fillId="24" borderId="50" xfId="57" applyFont="1" applyFill="1" applyBorder="1" applyAlignment="1" applyProtection="1">
      <alignment vertical="center" wrapText="1"/>
      <protection/>
    </xf>
    <xf numFmtId="0" fontId="4" fillId="24" borderId="51" xfId="57" applyFont="1" applyFill="1" applyBorder="1" applyAlignment="1" applyProtection="1">
      <alignment vertical="center" wrapText="1"/>
      <protection/>
    </xf>
    <xf numFmtId="0" fontId="4" fillId="24" borderId="51" xfId="57" applyFont="1" applyFill="1" applyBorder="1" applyAlignment="1" applyProtection="1">
      <alignment horizontal="center" vertical="center" wrapText="1"/>
      <protection/>
    </xf>
    <xf numFmtId="0" fontId="4" fillId="24" borderId="52" xfId="57" applyFont="1" applyFill="1" applyBorder="1" applyAlignment="1" applyProtection="1">
      <alignment horizontal="center" vertical="center" wrapText="1"/>
      <protection/>
    </xf>
    <xf numFmtId="0" fontId="4" fillId="0" borderId="0" xfId="56" applyFont="1" applyAlignment="1" applyProtection="1">
      <alignment horizontal="center" vertical="center" wrapText="1"/>
      <protection/>
    </xf>
    <xf numFmtId="0" fontId="4" fillId="0" borderId="0" xfId="56" applyFont="1" applyFill="1" applyAlignment="1" applyProtection="1">
      <alignment horizontal="center" vertical="center" wrapText="1"/>
      <protection/>
    </xf>
    <xf numFmtId="0" fontId="39" fillId="0" borderId="0" xfId="0" applyFont="1" applyAlignment="1">
      <alignment/>
    </xf>
    <xf numFmtId="0" fontId="30" fillId="0" borderId="10" xfId="59" applyNumberFormat="1" applyFont="1" applyFill="1" applyBorder="1" applyAlignment="1" applyProtection="1">
      <alignment horizontal="center" vertical="center"/>
      <protection/>
    </xf>
    <xf numFmtId="0" fontId="38" fillId="0" borderId="10" xfId="0" applyFont="1" applyBorder="1" applyAlignment="1">
      <alignment horizontal="center" vertical="center"/>
    </xf>
    <xf numFmtId="166" fontId="52" fillId="0" borderId="10" xfId="59" applyNumberFormat="1" applyFont="1" applyFill="1" applyBorder="1" applyAlignment="1">
      <alignment horizontal="center" vertical="center"/>
      <protection/>
    </xf>
    <xf numFmtId="2" fontId="38" fillId="0" borderId="10" xfId="0" applyNumberFormat="1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top" wrapText="1"/>
    </xf>
    <xf numFmtId="167" fontId="38" fillId="0" borderId="10" xfId="0" applyNumberFormat="1" applyFont="1" applyBorder="1" applyAlignment="1">
      <alignment horizontal="center" vertical="center"/>
    </xf>
    <xf numFmtId="164" fontId="38" fillId="0" borderId="10" xfId="0" applyNumberFormat="1" applyFont="1" applyBorder="1" applyAlignment="1">
      <alignment horizontal="center" vertical="center"/>
    </xf>
    <xf numFmtId="0" fontId="38" fillId="0" borderId="10" xfId="0" applyNumberFormat="1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165" fontId="53" fillId="0" borderId="10" xfId="59" applyNumberFormat="1" applyFont="1" applyFill="1" applyBorder="1" applyAlignment="1">
      <alignment horizontal="center" vertical="center"/>
      <protection/>
    </xf>
    <xf numFmtId="164" fontId="39" fillId="0" borderId="10" xfId="0" applyNumberFormat="1" applyFont="1" applyBorder="1" applyAlignment="1">
      <alignment horizontal="center" vertical="center"/>
    </xf>
    <xf numFmtId="0" fontId="55" fillId="0" borderId="0" xfId="62" applyNumberFormat="1" applyFont="1" applyProtection="1">
      <alignment/>
      <protection/>
    </xf>
    <xf numFmtId="0" fontId="54" fillId="0" borderId="53" xfId="61" applyFont="1" applyFill="1" applyBorder="1" applyAlignment="1" applyProtection="1">
      <alignment horizontal="center" vertical="center" wrapText="1"/>
      <protection hidden="1"/>
    </xf>
    <xf numFmtId="0" fontId="54" fillId="0" borderId="54" xfId="61" applyFont="1" applyFill="1" applyBorder="1" applyAlignment="1" applyProtection="1">
      <alignment horizontal="center" vertical="center" wrapText="1"/>
      <protection hidden="1"/>
    </xf>
    <xf numFmtId="0" fontId="54" fillId="0" borderId="55" xfId="55" applyFont="1" applyFill="1" applyBorder="1" applyAlignment="1">
      <alignment horizontal="center" vertical="center" wrapText="1"/>
      <protection/>
    </xf>
    <xf numFmtId="0" fontId="54" fillId="0" borderId="56" xfId="55" applyFont="1" applyFill="1" applyBorder="1" applyAlignment="1">
      <alignment horizontal="center" vertical="center" wrapText="1"/>
      <protection/>
    </xf>
    <xf numFmtId="0" fontId="57" fillId="0" borderId="0" xfId="61" applyFont="1" applyBorder="1" applyAlignment="1" applyProtection="1">
      <alignment horizontal="center" vertical="center" wrapText="1"/>
      <protection/>
    </xf>
    <xf numFmtId="4" fontId="55" fillId="22" borderId="57" xfId="54" applyNumberFormat="1" applyFont="1" applyFill="1" applyBorder="1" applyAlignment="1" applyProtection="1">
      <alignment horizontal="right" vertical="center"/>
      <protection locked="0"/>
    </xf>
    <xf numFmtId="49" fontId="55" fillId="22" borderId="57" xfId="54" applyNumberFormat="1" applyFont="1" applyFill="1" applyBorder="1" applyAlignment="1" applyProtection="1">
      <alignment horizontal="right" vertical="center"/>
      <protection locked="0"/>
    </xf>
    <xf numFmtId="49" fontId="55" fillId="22" borderId="58" xfId="54" applyNumberFormat="1" applyFont="1" applyFill="1" applyBorder="1" applyAlignment="1" applyProtection="1">
      <alignment horizontal="right" vertical="center"/>
      <protection locked="0"/>
    </xf>
    <xf numFmtId="165" fontId="55" fillId="22" borderId="57" xfId="54" applyNumberFormat="1" applyFont="1" applyFill="1" applyBorder="1" applyAlignment="1" applyProtection="1">
      <alignment horizontal="right" vertical="center"/>
      <protection locked="0"/>
    </xf>
    <xf numFmtId="165" fontId="55" fillId="22" borderId="59" xfId="54" applyNumberFormat="1" applyFont="1" applyFill="1" applyBorder="1" applyAlignment="1" applyProtection="1">
      <alignment horizontal="right" vertical="center"/>
      <protection locked="0"/>
    </xf>
    <xf numFmtId="164" fontId="2" fillId="4" borderId="10" xfId="54" applyNumberFormat="1" applyFont="1" applyFill="1" applyBorder="1" applyAlignment="1" applyProtection="1">
      <alignment horizontal="right"/>
      <protection locked="0"/>
    </xf>
    <xf numFmtId="0" fontId="58" fillId="0" borderId="0" xfId="59" applyFont="1" applyFill="1" applyAlignment="1">
      <alignment horizontal="right"/>
      <protection/>
    </xf>
    <xf numFmtId="0" fontId="0" fillId="0" borderId="0" xfId="0" applyAlignment="1">
      <alignment/>
    </xf>
    <xf numFmtId="165" fontId="59" fillId="0" borderId="10" xfId="59" applyNumberFormat="1" applyFont="1" applyFill="1" applyBorder="1" applyAlignment="1">
      <alignment horizontal="center" vertical="center"/>
      <protection/>
    </xf>
    <xf numFmtId="165" fontId="59" fillId="0" borderId="10" xfId="59" applyNumberFormat="1" applyFont="1" applyFill="1" applyBorder="1" applyAlignment="1">
      <alignment horizontal="center" vertical="center"/>
      <protection/>
    </xf>
    <xf numFmtId="164" fontId="60" fillId="0" borderId="10" xfId="0" applyNumberFormat="1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49" fontId="60" fillId="0" borderId="10" xfId="0" applyNumberFormat="1" applyFont="1" applyBorder="1" applyAlignment="1">
      <alignment horizontal="center" vertical="center"/>
    </xf>
    <xf numFmtId="0" fontId="61" fillId="0" borderId="0" xfId="59" applyFont="1" applyFill="1" applyAlignment="1">
      <alignment wrapText="1"/>
      <protection/>
    </xf>
    <xf numFmtId="0" fontId="8" fillId="24" borderId="60" xfId="57" applyFont="1" applyFill="1" applyBorder="1" applyAlignment="1" applyProtection="1">
      <alignment horizontal="center" vertical="center" wrapText="1"/>
      <protection/>
    </xf>
    <xf numFmtId="0" fontId="8" fillId="24" borderId="61" xfId="57" applyFont="1" applyFill="1" applyBorder="1" applyAlignment="1" applyProtection="1">
      <alignment horizontal="center" vertical="center" wrapText="1"/>
      <protection/>
    </xf>
    <xf numFmtId="0" fontId="8" fillId="24" borderId="62" xfId="57" applyFont="1" applyFill="1" applyBorder="1" applyAlignment="1" applyProtection="1">
      <alignment horizontal="center" vertical="center" wrapText="1"/>
      <protection/>
    </xf>
    <xf numFmtId="49" fontId="51" fillId="22" borderId="63" xfId="42" applyNumberFormat="1" applyFont="1" applyFill="1" applyBorder="1" applyAlignment="1" applyProtection="1">
      <alignment horizontal="center" vertical="center" wrapText="1"/>
      <protection locked="0"/>
    </xf>
    <xf numFmtId="0" fontId="4" fillId="4" borderId="64" xfId="60" applyNumberFormat="1" applyFont="1" applyFill="1" applyBorder="1" applyAlignment="1" applyProtection="1">
      <alignment horizontal="center" vertical="center" wrapText="1"/>
      <protection/>
    </xf>
    <xf numFmtId="0" fontId="4" fillId="4" borderId="65" xfId="60" applyNumberFormat="1" applyFont="1" applyFill="1" applyBorder="1" applyAlignment="1" applyProtection="1">
      <alignment horizontal="center" vertical="center" wrapText="1"/>
      <protection/>
    </xf>
    <xf numFmtId="49" fontId="4" fillId="4" borderId="66" xfId="60" applyNumberFormat="1" applyFont="1" applyFill="1" applyBorder="1" applyAlignment="1" applyProtection="1">
      <alignment horizontal="center" vertical="center" wrapText="1"/>
      <protection/>
    </xf>
    <xf numFmtId="49" fontId="4" fillId="4" borderId="67" xfId="60" applyNumberFormat="1" applyFont="1" applyFill="1" applyBorder="1" applyAlignment="1" applyProtection="1">
      <alignment horizontal="center" vertical="center" wrapText="1"/>
      <protection/>
    </xf>
    <xf numFmtId="0" fontId="8" fillId="2" borderId="46" xfId="57" applyFont="1" applyFill="1" applyBorder="1" applyAlignment="1" applyProtection="1">
      <alignment horizontal="center" vertical="center" wrapText="1"/>
      <protection/>
    </xf>
    <xf numFmtId="0" fontId="8" fillId="2" borderId="68" xfId="57" applyFont="1" applyFill="1" applyBorder="1" applyAlignment="1" applyProtection="1">
      <alignment horizontal="center" vertical="center" wrapText="1"/>
      <protection/>
    </xf>
    <xf numFmtId="0" fontId="8" fillId="2" borderId="69" xfId="57" applyFont="1" applyFill="1" applyBorder="1" applyAlignment="1" applyProtection="1">
      <alignment horizontal="center" vertical="center" wrapText="1"/>
      <protection/>
    </xf>
    <xf numFmtId="0" fontId="4" fillId="4" borderId="64" xfId="57" applyFont="1" applyFill="1" applyBorder="1" applyAlignment="1" applyProtection="1">
      <alignment horizontal="center" vertical="center" wrapText="1"/>
      <protection/>
    </xf>
    <xf numFmtId="0" fontId="4" fillId="4" borderId="65" xfId="57" applyFont="1" applyFill="1" applyBorder="1" applyAlignment="1" applyProtection="1">
      <alignment horizontal="center" vertical="center" wrapText="1"/>
      <protection/>
    </xf>
    <xf numFmtId="0" fontId="8" fillId="4" borderId="70" xfId="60" applyNumberFormat="1" applyFont="1" applyFill="1" applyBorder="1" applyAlignment="1" applyProtection="1">
      <alignment horizontal="center" vertical="center" wrapText="1"/>
      <protection/>
    </xf>
    <xf numFmtId="0" fontId="8" fillId="4" borderId="69" xfId="60" applyNumberFormat="1" applyFont="1" applyFill="1" applyBorder="1" applyAlignment="1" applyProtection="1">
      <alignment horizontal="center" vertical="center" wrapText="1"/>
      <protection/>
    </xf>
    <xf numFmtId="14" fontId="4" fillId="24" borderId="71" xfId="60" applyNumberFormat="1" applyFont="1" applyFill="1" applyBorder="1" applyAlignment="1" applyProtection="1">
      <alignment horizontal="center" vertical="center" wrapText="1"/>
      <protection/>
    </xf>
    <xf numFmtId="49" fontId="4" fillId="22" borderId="72" xfId="60" applyNumberFormat="1" applyFont="1" applyFill="1" applyBorder="1" applyAlignment="1" applyProtection="1">
      <alignment horizontal="center" vertical="center" wrapText="1"/>
      <protection locked="0"/>
    </xf>
    <xf numFmtId="49" fontId="4" fillId="22" borderId="73" xfId="60" applyNumberFormat="1" applyFont="1" applyFill="1" applyBorder="1" applyAlignment="1" applyProtection="1">
      <alignment horizontal="center" vertical="center" wrapText="1"/>
      <protection locked="0"/>
    </xf>
    <xf numFmtId="49" fontId="4" fillId="22" borderId="72" xfId="57" applyNumberFormat="1" applyFont="1" applyFill="1" applyBorder="1" applyAlignment="1" applyProtection="1">
      <alignment horizontal="center" vertical="center" wrapText="1"/>
      <protection locked="0"/>
    </xf>
    <xf numFmtId="49" fontId="4" fillId="22" borderId="73" xfId="57" applyNumberFormat="1" applyFont="1" applyFill="1" applyBorder="1" applyAlignment="1" applyProtection="1">
      <alignment horizontal="center" vertical="center" wrapText="1"/>
      <protection locked="0"/>
    </xf>
    <xf numFmtId="49" fontId="4" fillId="4" borderId="64" xfId="60" applyNumberFormat="1" applyFont="1" applyFill="1" applyBorder="1" applyAlignment="1" applyProtection="1">
      <alignment horizontal="center" vertical="center" wrapText="1"/>
      <protection/>
    </xf>
    <xf numFmtId="49" fontId="4" fillId="4" borderId="65" xfId="60" applyNumberFormat="1" applyFont="1" applyFill="1" applyBorder="1" applyAlignment="1" applyProtection="1">
      <alignment horizontal="center" vertical="center" wrapText="1"/>
      <protection/>
    </xf>
    <xf numFmtId="49" fontId="4" fillId="24" borderId="71" xfId="60" applyNumberFormat="1" applyFont="1" applyFill="1" applyBorder="1" applyAlignment="1" applyProtection="1">
      <alignment horizontal="center" vertical="center" wrapText="1"/>
      <protection/>
    </xf>
    <xf numFmtId="0" fontId="4" fillId="25" borderId="64" xfId="60" applyNumberFormat="1" applyFont="1" applyFill="1" applyBorder="1" applyAlignment="1" applyProtection="1">
      <alignment horizontal="center" vertical="center" wrapText="1"/>
      <protection locked="0"/>
    </xf>
    <xf numFmtId="0" fontId="4" fillId="25" borderId="65" xfId="60" applyNumberFormat="1" applyFont="1" applyFill="1" applyBorder="1" applyAlignment="1" applyProtection="1">
      <alignment horizontal="center" vertical="center" wrapText="1"/>
      <protection locked="0"/>
    </xf>
    <xf numFmtId="0" fontId="4" fillId="4" borderId="64" xfId="60" applyNumberFormat="1" applyFont="1" applyFill="1" applyBorder="1" applyAlignment="1" applyProtection="1">
      <alignment horizontal="center" vertical="center" wrapText="1"/>
      <protection/>
    </xf>
    <xf numFmtId="0" fontId="4" fillId="4" borderId="65" xfId="60" applyNumberFormat="1" applyFont="1" applyFill="1" applyBorder="1" applyAlignment="1" applyProtection="1">
      <alignment horizontal="center" vertical="center" wrapText="1"/>
      <protection/>
    </xf>
    <xf numFmtId="49" fontId="4" fillId="22" borderId="74" xfId="60" applyNumberFormat="1" applyFont="1" applyFill="1" applyBorder="1" applyAlignment="1" applyProtection="1">
      <alignment horizontal="center" vertical="center" wrapText="1"/>
      <protection locked="0"/>
    </xf>
    <xf numFmtId="49" fontId="4" fillId="22" borderId="63" xfId="57" applyNumberFormat="1" applyFont="1" applyFill="1" applyBorder="1" applyAlignment="1" applyProtection="1">
      <alignment horizontal="center" vertical="center" wrapText="1"/>
      <protection locked="0"/>
    </xf>
    <xf numFmtId="49" fontId="4" fillId="22" borderId="74" xfId="57" applyNumberFormat="1" applyFont="1" applyFill="1" applyBorder="1" applyAlignment="1" applyProtection="1">
      <alignment horizontal="center" vertical="center" wrapText="1"/>
      <protection locked="0"/>
    </xf>
    <xf numFmtId="0" fontId="46" fillId="0" borderId="0" xfId="54" applyFont="1" applyAlignment="1">
      <alignment horizontal="left" vertical="center" wrapText="1"/>
      <protection/>
    </xf>
    <xf numFmtId="0" fontId="43" fillId="0" borderId="75" xfId="54" applyFont="1" applyBorder="1" applyAlignment="1" applyProtection="1">
      <alignment horizontal="center"/>
      <protection locked="0"/>
    </xf>
    <xf numFmtId="2" fontId="2" fillId="22" borderId="30" xfId="62" applyNumberFormat="1" applyFont="1" applyFill="1" applyBorder="1" applyAlignment="1" applyProtection="1">
      <alignment horizontal="center"/>
      <protection locked="0"/>
    </xf>
    <xf numFmtId="2" fontId="2" fillId="22" borderId="76" xfId="62" applyNumberFormat="1" applyFont="1" applyFill="1" applyBorder="1" applyAlignment="1" applyProtection="1">
      <alignment horizontal="center"/>
      <protection locked="0"/>
    </xf>
    <xf numFmtId="0" fontId="38" fillId="0" borderId="38" xfId="0" applyFont="1" applyBorder="1" applyAlignment="1">
      <alignment horizontal="center" vertical="top" wrapText="1"/>
    </xf>
    <xf numFmtId="0" fontId="38" fillId="0" borderId="36" xfId="0" applyFont="1" applyBorder="1" applyAlignment="1">
      <alignment horizontal="center" vertical="top" wrapText="1"/>
    </xf>
    <xf numFmtId="0" fontId="38" fillId="0" borderId="23" xfId="0" applyFont="1" applyBorder="1" applyAlignment="1">
      <alignment horizontal="center" vertical="top"/>
    </xf>
    <xf numFmtId="0" fontId="38" fillId="0" borderId="77" xfId="0" applyFont="1" applyBorder="1" applyAlignment="1">
      <alignment horizontal="center" vertical="top"/>
    </xf>
    <xf numFmtId="0" fontId="38" fillId="0" borderId="24" xfId="0" applyFont="1" applyBorder="1" applyAlignment="1">
      <alignment horizontal="center" vertical="top"/>
    </xf>
    <xf numFmtId="0" fontId="38" fillId="0" borderId="28" xfId="0" applyFont="1" applyBorder="1" applyAlignment="1">
      <alignment horizontal="center" vertical="top"/>
    </xf>
    <xf numFmtId="0" fontId="38" fillId="0" borderId="26" xfId="0" applyFont="1" applyBorder="1" applyAlignment="1">
      <alignment horizontal="center" vertical="top"/>
    </xf>
    <xf numFmtId="0" fontId="38" fillId="0" borderId="29" xfId="0" applyFont="1" applyBorder="1" applyAlignment="1">
      <alignment horizontal="center" vertical="top"/>
    </xf>
    <xf numFmtId="0" fontId="39" fillId="0" borderId="21" xfId="0" applyFont="1" applyBorder="1" applyAlignment="1">
      <alignment horizontal="center"/>
    </xf>
    <xf numFmtId="0" fontId="39" fillId="0" borderId="78" xfId="0" applyFont="1" applyBorder="1" applyAlignment="1">
      <alignment horizontal="center"/>
    </xf>
    <xf numFmtId="0" fontId="39" fillId="0" borderId="22" xfId="0" applyFont="1" applyBorder="1" applyAlignment="1">
      <alignment horizontal="center"/>
    </xf>
    <xf numFmtId="0" fontId="38" fillId="0" borderId="78" xfId="0" applyFont="1" applyBorder="1" applyAlignment="1">
      <alignment horizontal="left" wrapText="1"/>
    </xf>
    <xf numFmtId="0" fontId="38" fillId="0" borderId="21" xfId="0" applyFont="1" applyBorder="1" applyAlignment="1">
      <alignment horizontal="center"/>
    </xf>
    <xf numFmtId="0" fontId="38" fillId="0" borderId="78" xfId="0" applyFont="1" applyBorder="1" applyAlignment="1">
      <alignment horizontal="center"/>
    </xf>
    <xf numFmtId="0" fontId="38" fillId="0" borderId="22" xfId="0" applyFont="1" applyBorder="1" applyAlignment="1">
      <alignment horizontal="center"/>
    </xf>
    <xf numFmtId="0" fontId="38" fillId="0" borderId="78" xfId="0" applyFont="1" applyBorder="1" applyAlignment="1">
      <alignment horizontal="left" vertical="top" wrapText="1"/>
    </xf>
    <xf numFmtId="49" fontId="38" fillId="0" borderId="38" xfId="0" applyNumberFormat="1" applyFont="1" applyBorder="1" applyAlignment="1">
      <alignment horizontal="center" vertical="top"/>
    </xf>
    <xf numFmtId="49" fontId="38" fillId="0" borderId="79" xfId="0" applyNumberFormat="1" applyFont="1" applyBorder="1" applyAlignment="1">
      <alignment horizontal="center" vertical="top"/>
    </xf>
    <xf numFmtId="49" fontId="38" fillId="0" borderId="36" xfId="0" applyNumberFormat="1" applyFont="1" applyBorder="1" applyAlignment="1">
      <alignment horizontal="center" vertical="top"/>
    </xf>
    <xf numFmtId="0" fontId="38" fillId="0" borderId="77" xfId="0" applyFont="1" applyBorder="1" applyAlignment="1">
      <alignment vertical="top" wrapText="1"/>
    </xf>
    <xf numFmtId="0" fontId="38" fillId="0" borderId="38" xfId="0" applyFont="1" applyBorder="1" applyAlignment="1">
      <alignment horizontal="center"/>
    </xf>
    <xf numFmtId="0" fontId="38" fillId="0" borderId="79" xfId="0" applyFont="1" applyBorder="1" applyAlignment="1">
      <alignment horizontal="center"/>
    </xf>
    <xf numFmtId="0" fontId="38" fillId="0" borderId="36" xfId="0" applyFont="1" applyBorder="1" applyAlignment="1">
      <alignment horizontal="center"/>
    </xf>
    <xf numFmtId="0" fontId="38" fillId="0" borderId="38" xfId="0" applyFont="1" applyBorder="1" applyAlignment="1">
      <alignment horizontal="center" vertical="center"/>
    </xf>
    <xf numFmtId="0" fontId="38" fillId="0" borderId="79" xfId="0" applyFont="1" applyBorder="1" applyAlignment="1">
      <alignment horizontal="center" vertical="center"/>
    </xf>
    <xf numFmtId="0" fontId="38" fillId="0" borderId="36" xfId="0" applyFont="1" applyBorder="1" applyAlignment="1">
      <alignment horizontal="center" vertical="center"/>
    </xf>
    <xf numFmtId="0" fontId="32" fillId="0" borderId="80" xfId="59" applyNumberFormat="1" applyFont="1" applyFill="1" applyBorder="1" applyAlignment="1" applyProtection="1">
      <alignment horizontal="center" vertical="center"/>
      <protection/>
    </xf>
    <xf numFmtId="0" fontId="32" fillId="0" borderId="81" xfId="59" applyNumberFormat="1" applyFont="1" applyFill="1" applyBorder="1" applyAlignment="1" applyProtection="1">
      <alignment horizontal="center" vertical="center"/>
      <protection/>
    </xf>
    <xf numFmtId="0" fontId="32" fillId="0" borderId="80" xfId="59" applyNumberFormat="1" applyFont="1" applyFill="1" applyBorder="1" applyAlignment="1" applyProtection="1">
      <alignment horizontal="center" vertical="center" wrapText="1"/>
      <protection/>
    </xf>
    <xf numFmtId="0" fontId="32" fillId="0" borderId="81" xfId="59" applyNumberFormat="1" applyFont="1" applyFill="1" applyBorder="1" applyAlignment="1" applyProtection="1">
      <alignment horizontal="center" vertical="center" wrapText="1"/>
      <protection/>
    </xf>
    <xf numFmtId="0" fontId="32" fillId="0" borderId="21" xfId="59" applyNumberFormat="1" applyFont="1" applyFill="1" applyBorder="1" applyAlignment="1" applyProtection="1">
      <alignment horizontal="center" vertical="center" wrapText="1"/>
      <protection/>
    </xf>
    <xf numFmtId="0" fontId="32" fillId="0" borderId="82" xfId="59" applyNumberFormat="1" applyFont="1" applyFill="1" applyBorder="1" applyAlignment="1" applyProtection="1">
      <alignment horizontal="center" vertical="center" wrapText="1"/>
      <protection/>
    </xf>
    <xf numFmtId="0" fontId="32" fillId="0" borderId="22" xfId="59" applyNumberFormat="1" applyFont="1" applyFill="1" applyBorder="1" applyAlignment="1" applyProtection="1">
      <alignment horizontal="center" vertical="center" wrapText="1"/>
      <protection/>
    </xf>
    <xf numFmtId="0" fontId="32" fillId="0" borderId="10" xfId="59" applyNumberFormat="1" applyFont="1" applyFill="1" applyBorder="1" applyAlignment="1" applyProtection="1">
      <alignment horizontal="center" vertical="center" wrapText="1"/>
      <protection/>
    </xf>
    <xf numFmtId="0" fontId="31" fillId="0" borderId="0" xfId="59" applyFont="1" applyFill="1" applyAlignment="1">
      <alignment horizontal="left" wrapText="1"/>
      <protection/>
    </xf>
    <xf numFmtId="0" fontId="58" fillId="0" borderId="77" xfId="59" applyFont="1" applyFill="1" applyBorder="1" applyAlignment="1">
      <alignment horizontal="left" wrapText="1"/>
      <protection/>
    </xf>
    <xf numFmtId="0" fontId="31" fillId="0" borderId="0" xfId="59" applyFont="1" applyFill="1" applyAlignment="1">
      <alignment wrapText="1"/>
      <protection/>
    </xf>
    <xf numFmtId="0" fontId="0" fillId="0" borderId="0" xfId="0" applyAlignment="1">
      <alignment/>
    </xf>
    <xf numFmtId="0" fontId="58" fillId="0" borderId="0" xfId="59" applyFont="1" applyFill="1" applyAlignment="1">
      <alignment horizontal="left" wrapText="1"/>
      <protection/>
    </xf>
    <xf numFmtId="0" fontId="31" fillId="0" borderId="0" xfId="59" applyFont="1" applyFill="1" applyAlignment="1">
      <alignment horizontal="center" wrapText="1"/>
      <protection/>
    </xf>
    <xf numFmtId="0" fontId="54" fillId="2" borderId="46" xfId="54" applyNumberFormat="1" applyFont="1" applyFill="1" applyBorder="1" applyAlignment="1" applyProtection="1">
      <alignment horizontal="center" vertical="center" wrapText="1"/>
      <protection/>
    </xf>
    <xf numFmtId="49" fontId="54" fillId="2" borderId="68" xfId="54" applyNumberFormat="1" applyFont="1" applyFill="1" applyBorder="1" applyAlignment="1" applyProtection="1">
      <alignment horizontal="center" vertical="center" wrapText="1"/>
      <protection/>
    </xf>
    <xf numFmtId="49" fontId="54" fillId="2" borderId="69" xfId="54" applyNumberFormat="1" applyFont="1" applyFill="1" applyBorder="1" applyAlignment="1" applyProtection="1">
      <alignment horizontal="center" vertical="center" wrapText="1"/>
      <protection/>
    </xf>
    <xf numFmtId="0" fontId="56" fillId="0" borderId="21" xfId="0" applyFont="1" applyBorder="1" applyAlignment="1">
      <alignment horizontal="center"/>
    </xf>
    <xf numFmtId="0" fontId="56" fillId="0" borderId="83" xfId="0" applyFont="1" applyBorder="1" applyAlignment="1">
      <alignment horizontal="center"/>
    </xf>
    <xf numFmtId="0" fontId="56" fillId="0" borderId="22" xfId="0" applyFont="1" applyBorder="1" applyAlignment="1">
      <alignment horizontal="center"/>
    </xf>
    <xf numFmtId="0" fontId="0" fillId="0" borderId="83" xfId="0" applyBorder="1" applyAlignment="1">
      <alignment horizontal="center"/>
    </xf>
    <xf numFmtId="0" fontId="54" fillId="0" borderId="84" xfId="55" applyFont="1" applyFill="1" applyBorder="1" applyAlignment="1">
      <alignment horizontal="center" vertical="center" wrapText="1"/>
      <protection/>
    </xf>
    <xf numFmtId="0" fontId="54" fillId="0" borderId="85" xfId="55" applyFont="1" applyFill="1" applyBorder="1" applyAlignment="1">
      <alignment horizontal="center" vertical="center" wrapText="1"/>
      <protection/>
    </xf>
    <xf numFmtId="0" fontId="54" fillId="0" borderId="86" xfId="55" applyFont="1" applyFill="1" applyBorder="1" applyAlignment="1">
      <alignment horizontal="center" vertical="center" wrapText="1" shrinkToFit="1"/>
      <protection/>
    </xf>
    <xf numFmtId="0" fontId="54" fillId="0" borderId="87" xfId="55" applyFont="1" applyFill="1" applyBorder="1" applyAlignment="1">
      <alignment horizontal="center" vertical="center" wrapText="1" shrinkToFit="1"/>
      <protection/>
    </xf>
    <xf numFmtId="0" fontId="54" fillId="0" borderId="88" xfId="55" applyFont="1" applyFill="1" applyBorder="1" applyAlignment="1">
      <alignment horizontal="center" vertical="center" wrapText="1"/>
      <protection/>
    </xf>
    <xf numFmtId="0" fontId="54" fillId="0" borderId="89" xfId="55" applyFont="1" applyFill="1" applyBorder="1" applyAlignment="1">
      <alignment horizontal="center" vertical="center" wrapText="1"/>
      <protection/>
    </xf>
    <xf numFmtId="0" fontId="55" fillId="0" borderId="90" xfId="0" applyNumberFormat="1" applyFont="1" applyBorder="1" applyAlignment="1">
      <alignment horizontal="center" vertical="center" wrapText="1"/>
    </xf>
    <xf numFmtId="0" fontId="54" fillId="0" borderId="91" xfId="55" applyFont="1" applyFill="1" applyBorder="1" applyAlignment="1">
      <alignment horizontal="center" vertical="center" wrapText="1" shrinkToFit="1"/>
      <protection/>
    </xf>
    <xf numFmtId="0" fontId="54" fillId="0" borderId="92" xfId="55" applyFont="1" applyFill="1" applyBorder="1" applyAlignment="1">
      <alignment horizontal="center" vertical="center" wrapText="1"/>
      <protection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FORM3.1" xfId="54"/>
    <cellStyle name="Обычный_FORM7" xfId="55"/>
    <cellStyle name="Обычный_PRIL1.ELECTR" xfId="56"/>
    <cellStyle name="Обычный_ЖКУ_проект3" xfId="57"/>
    <cellStyle name="Обычный_Книга1" xfId="58"/>
    <cellStyle name="Обычный_таблицы П1.3 П1.4" xfId="59"/>
    <cellStyle name="Обычный_форма 1 водопровод для орг_CALC.KV.4.78(v1.0)" xfId="60"/>
    <cellStyle name="Обычный_Форма 4 Станция" xfId="61"/>
    <cellStyle name="Обычный_Форма3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56\&#1092;&#1080;&#1085;&#1072;&#1085;&#1089;&#1099;\Documents%20and%20Settings\lna\&#1052;&#1086;&#1080;%20&#1076;&#1086;&#1082;&#1091;&#1084;&#1077;&#1085;&#1090;&#1099;\2011\&#1041;&#1072;&#1083;&#1072;&#1085;&#1089;&#1099;%202011%20&#1075;&#1086;&#1076;&#1072;\&#1055;&#1088;&#1077;&#1076;&#1083;&#1086;&#1078;&#1077;&#1085;&#1080;&#1103;%20&#1089;&#1077;&#1090;&#1077;&#1074;&#1099;&#1093;%20&#1086;&#1088;&#1075;&#1072;&#1085;&#1080;&#1079;&#1072;&#1094;&#1080;&#1081;%20&#1074;%20&#1073;&#1072;&#1083;&#1072;&#1085;&#1089;%20&#1085;&#1072;%202011%20&#1075;&#1086;&#1076;\&#1046;&#1044;\&#1042;&#1045;&#1088;&#1085;&#1099;&#1077;%20&#1092;&#1086;&#1088;&#1084;&#1099;%2030-03-10\&#1092;&#1086;&#1088;&#1084;&#1072;%203.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na\&#1052;&#1086;&#1080;%20&#1076;&#1086;&#1082;&#1091;&#1084;&#1077;&#1085;&#1090;&#1099;\2011\&#1041;&#1072;&#1083;&#1072;&#1085;&#1089;&#1099;%202011%20&#1075;&#1086;&#1076;&#1072;\&#1060;&#1086;&#1088;&#1084;&#1072;%20&#1096;&#1072;&#1073;&#1083;&#1086;&#1085;&#1086;&#1074;%20&#1045;&#1048;&#1040;&#1057;%20&#1076;&#1083;&#1103;%20&#1086;&#1090;&#1087;&#1088;&#1072;&#1074;&#1082;&#1080;%20&#1074;%20&#1060;&#1058;&#1057;\&#1086;&#1090;&#1087;&#1088;&#1072;&#1074;&#1083;&#1077;&#1085;&#1099;%20&#1074;%20&#1060;&#1057;&#1058;%2029-06-2010\&#1089;&#1077;&#1090;&#1077;&#1074;&#1099;&#1077;\FORM3.1%202011%20&#1058;&#1086;&#1083;&#1084;&#1072;&#1095;&#1077;&#1074;&#1086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C02D~1\LOCALS~1\Temp\Rar$DI96.890\FORM3.1.2012(v1.0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na\&#1052;&#1086;&#1080;%20&#1076;&#1086;&#1082;&#1091;&#1084;&#1077;&#1085;&#1090;&#1099;\2013\&#1041;&#1072;&#1083;&#1072;&#1085;&#1089;&#1099;%202013\&#1082;&#1086;&#1088;&#1088;&#1077;&#1082;&#1090;&#1080;&#1088;&#1086;&#1074;&#1082;&#1072;%20&#1073;&#1072;&#1083;&#1072;&#1085;&#1089;&#1072;%202013\&#1089;&#1077;&#1090;&#1077;&#1074;&#1080;&#1082;&#1080;\&#1089;&#1080;&#1073;&#1089;&#1077;&#1083;&#1100;&#1084;&#1072;&#1096;\FORM3.1.2013(v1.1)_to_(v2.0)%20&#1057;&#1080;&#1073;&#1089;&#1077;&#1083;&#1100;&#1084;&#1072;&#1096;%20&#1082;&#1086;&#1088;&#1088;&#1077;&#1082;&#1090;&#1080;&#10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Форма 3.1"/>
      <sheetName val="Субабоненты"/>
      <sheetName val="Примечания"/>
      <sheetName val="Лист1"/>
    </sheetNames>
    <sheetDataSet>
      <sheetData sheetId="2">
        <row r="2">
          <cell r="B2" t="str">
            <v>Алтайский край</v>
          </cell>
        </row>
        <row r="3">
          <cell r="B3" t="str">
            <v>Амурская область</v>
          </cell>
        </row>
        <row r="4">
          <cell r="B4" t="str">
            <v>Архангельская область</v>
          </cell>
        </row>
        <row r="5">
          <cell r="B5" t="str">
            <v>Астраханская область</v>
          </cell>
        </row>
        <row r="6">
          <cell r="B6" t="str">
            <v>Белгородская область</v>
          </cell>
        </row>
        <row r="7">
          <cell r="B7" t="str">
            <v>Брянская область</v>
          </cell>
        </row>
        <row r="8">
          <cell r="B8" t="str">
            <v>Владимирская область</v>
          </cell>
        </row>
        <row r="9">
          <cell r="B9" t="str">
            <v>Волгоградская область</v>
          </cell>
        </row>
        <row r="10">
          <cell r="B10" t="str">
            <v>Вологодская область</v>
          </cell>
        </row>
        <row r="11">
          <cell r="B11" t="str">
            <v>Воронежская область</v>
          </cell>
        </row>
        <row r="12">
          <cell r="B12" t="str">
            <v>г. Москва</v>
          </cell>
        </row>
        <row r="13">
          <cell r="B13" t="str">
            <v>г.Байконур</v>
          </cell>
        </row>
        <row r="14">
          <cell r="B14" t="str">
            <v>г.Санкт-Петербург</v>
          </cell>
        </row>
        <row r="15">
          <cell r="B15" t="str">
            <v>Еврейская автономная область</v>
          </cell>
        </row>
        <row r="16">
          <cell r="B16" t="str">
            <v>Забайкальский край</v>
          </cell>
        </row>
        <row r="17">
          <cell r="B17" t="str">
            <v>Ивановская область</v>
          </cell>
        </row>
        <row r="18">
          <cell r="B18" t="str">
            <v>Иркутская область</v>
          </cell>
        </row>
        <row r="19">
          <cell r="B19" t="str">
            <v>Кабардино-Балкарская республика</v>
          </cell>
        </row>
        <row r="20">
          <cell r="B20" t="str">
            <v>Калининградская область</v>
          </cell>
        </row>
        <row r="21">
          <cell r="B21" t="str">
            <v>Калужская область</v>
          </cell>
        </row>
        <row r="22">
          <cell r="B22" t="str">
            <v>Камчатский край</v>
          </cell>
        </row>
        <row r="23">
          <cell r="B23" t="str">
            <v>Карачаево-Черкесская республика</v>
          </cell>
        </row>
        <row r="24">
          <cell r="B24" t="str">
            <v>Кемеровская область</v>
          </cell>
        </row>
        <row r="25">
          <cell r="B25" t="str">
            <v>Кировская область</v>
          </cell>
        </row>
        <row r="26">
          <cell r="B26" t="str">
            <v>Костромская область</v>
          </cell>
        </row>
        <row r="27">
          <cell r="B27" t="str">
            <v>Краснодарский край</v>
          </cell>
        </row>
        <row r="28">
          <cell r="B28" t="str">
            <v>Красноярский край</v>
          </cell>
        </row>
        <row r="29">
          <cell r="B29" t="str">
            <v>Курганская область</v>
          </cell>
        </row>
        <row r="30">
          <cell r="B30" t="str">
            <v>Курская область</v>
          </cell>
        </row>
        <row r="31">
          <cell r="B31" t="str">
            <v>Ленинградская область</v>
          </cell>
        </row>
        <row r="32">
          <cell r="B32" t="str">
            <v>Липецкая область</v>
          </cell>
        </row>
        <row r="33">
          <cell r="B33" t="str">
            <v>Магаданская область</v>
          </cell>
        </row>
        <row r="34">
          <cell r="B34" t="str">
            <v>Московская область</v>
          </cell>
        </row>
        <row r="35">
          <cell r="B35" t="str">
            <v>Мурманская область</v>
          </cell>
        </row>
        <row r="36">
          <cell r="B36" t="str">
            <v>Ненецкий автономный округ</v>
          </cell>
        </row>
        <row r="37">
          <cell r="B37" t="str">
            <v>Нижегородская область</v>
          </cell>
        </row>
        <row r="38">
          <cell r="B38" t="str">
            <v>Новгородская область</v>
          </cell>
        </row>
        <row r="39">
          <cell r="B39" t="str">
            <v>Новосибирская область</v>
          </cell>
        </row>
        <row r="40">
          <cell r="B40" t="str">
            <v>Омская область</v>
          </cell>
        </row>
        <row r="41">
          <cell r="B41" t="str">
            <v>Оренбургская область</v>
          </cell>
        </row>
        <row r="42">
          <cell r="B42" t="str">
            <v>Орловская область</v>
          </cell>
        </row>
        <row r="43">
          <cell r="B43" t="str">
            <v>Пензенская область</v>
          </cell>
        </row>
        <row r="44">
          <cell r="B44" t="str">
            <v>Пермский край</v>
          </cell>
        </row>
        <row r="45">
          <cell r="B45" t="str">
            <v>Приморский край</v>
          </cell>
        </row>
        <row r="46">
          <cell r="B46" t="str">
            <v>Псковская область</v>
          </cell>
        </row>
        <row r="47">
          <cell r="B47" t="str">
            <v>Республика Адыгея</v>
          </cell>
        </row>
        <row r="48">
          <cell r="B48" t="str">
            <v>Республика Алтай</v>
          </cell>
        </row>
        <row r="49">
          <cell r="B49" t="str">
            <v>Республика Башкортостан</v>
          </cell>
        </row>
        <row r="50">
          <cell r="B50" t="str">
            <v>Республика Бурятия</v>
          </cell>
        </row>
        <row r="51">
          <cell r="B51" t="str">
            <v>Республика Дагестан</v>
          </cell>
        </row>
        <row r="52">
          <cell r="B52" t="str">
            <v>Республика Ингушетия</v>
          </cell>
        </row>
        <row r="53">
          <cell r="B53" t="str">
            <v>Республика Калмыкия</v>
          </cell>
        </row>
        <row r="54">
          <cell r="B54" t="str">
            <v>Республика Карелия</v>
          </cell>
        </row>
        <row r="55">
          <cell r="B55" t="str">
            <v>Республика Коми</v>
          </cell>
        </row>
        <row r="56">
          <cell r="B56" t="str">
            <v>Республика Марий Эл</v>
          </cell>
        </row>
        <row r="57">
          <cell r="B57" t="str">
            <v>Республика Мордовия</v>
          </cell>
        </row>
        <row r="58">
          <cell r="B58" t="str">
            <v>Республика Саха (Якутия)</v>
          </cell>
        </row>
        <row r="59">
          <cell r="B59" t="str">
            <v>Республика Северная Осетия-Алания</v>
          </cell>
        </row>
        <row r="60">
          <cell r="B60" t="str">
            <v>Республика Татарстан</v>
          </cell>
        </row>
        <row r="61">
          <cell r="B61" t="str">
            <v>Республика Тыва</v>
          </cell>
        </row>
        <row r="62">
          <cell r="B62" t="str">
            <v>Республика Хакасия</v>
          </cell>
        </row>
        <row r="63">
          <cell r="B63" t="str">
            <v>Ростовская область</v>
          </cell>
        </row>
        <row r="64">
          <cell r="B64" t="str">
            <v>Рязанская область</v>
          </cell>
        </row>
        <row r="65">
          <cell r="B65" t="str">
            <v>Самарская область</v>
          </cell>
        </row>
        <row r="66">
          <cell r="B66" t="str">
            <v>Саратовская область</v>
          </cell>
        </row>
        <row r="67">
          <cell r="B67" t="str">
            <v>Сахалинская область</v>
          </cell>
        </row>
        <row r="68">
          <cell r="B68" t="str">
            <v>Свердловская область</v>
          </cell>
        </row>
        <row r="69">
          <cell r="B69" t="str">
            <v>Смоленская область</v>
          </cell>
        </row>
        <row r="70">
          <cell r="B70" t="str">
            <v>Ставропольский край</v>
          </cell>
        </row>
        <row r="71">
          <cell r="B71" t="str">
            <v>Тамбовская область</v>
          </cell>
        </row>
        <row r="72">
          <cell r="B72" t="str">
            <v>Тверская область</v>
          </cell>
        </row>
        <row r="73">
          <cell r="B73" t="str">
            <v>Томская область</v>
          </cell>
        </row>
        <row r="74">
          <cell r="B74" t="str">
            <v>Тульская область</v>
          </cell>
        </row>
        <row r="75">
          <cell r="B75" t="str">
            <v>Тюменская область</v>
          </cell>
        </row>
        <row r="76">
          <cell r="B76" t="str">
            <v>Удмуртская республика</v>
          </cell>
        </row>
        <row r="77">
          <cell r="B77" t="str">
            <v>Ульяновская область</v>
          </cell>
        </row>
        <row r="78">
          <cell r="B78" t="str">
            <v>Хабаровский край</v>
          </cell>
        </row>
        <row r="79">
          <cell r="B79" t="str">
            <v>Ханты-Мансийский автономный округ</v>
          </cell>
        </row>
        <row r="80">
          <cell r="B80" t="str">
            <v>Челябинская область</v>
          </cell>
        </row>
        <row r="81">
          <cell r="B81" t="str">
            <v>Чеченская республика</v>
          </cell>
        </row>
        <row r="82">
          <cell r="B82" t="str">
            <v>Чувашская республика</v>
          </cell>
        </row>
        <row r="83">
          <cell r="B83" t="str">
            <v>Чукотский автономный округ</v>
          </cell>
        </row>
        <row r="84">
          <cell r="B84" t="str">
            <v>Ямало-Ненецкий автономный округ</v>
          </cell>
        </row>
        <row r="85">
          <cell r="B85" t="str">
            <v>Ярославская область</v>
          </cell>
        </row>
      </sheetData>
      <sheetData sheetId="4">
        <row r="7">
          <cell r="B7" t="str">
            <v>Новосибирская область</v>
          </cell>
        </row>
        <row r="8">
          <cell r="B8" t="str">
            <v>Энергосбыт СП ЗСЖД</v>
          </cell>
        </row>
        <row r="9">
          <cell r="B9" t="str">
            <v>7708503727</v>
          </cell>
          <cell r="F9" t="str">
            <v>997650001</v>
          </cell>
        </row>
        <row r="12">
          <cell r="B12" t="str">
            <v>2011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Форма 3.1"/>
      <sheetName val="Субабоненты"/>
      <sheetName val="Примечания"/>
      <sheetName val="Лист1"/>
    </sheetNames>
    <sheetDataSet>
      <sheetData sheetId="4">
        <row r="7">
          <cell r="B7" t="str">
            <v>Новосибирская область</v>
          </cell>
        </row>
        <row r="8">
          <cell r="B8" t="str">
            <v>ОАО "Аэропорт Толмачёво"</v>
          </cell>
        </row>
        <row r="9">
          <cell r="B9" t="str">
            <v>5448100208</v>
          </cell>
          <cell r="F9" t="str">
            <v>544801001</v>
          </cell>
        </row>
        <row r="12">
          <cell r="B12" t="str">
            <v>2011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Форма 3.1"/>
      <sheetName val="Субабоненты"/>
      <sheetName val="Комментарии"/>
      <sheetName val="Проверка"/>
      <sheetName val="AllSheetsInThisWorkbook"/>
      <sheetName val="REESTR_ORG"/>
      <sheetName val="REESTR_FILTERED"/>
      <sheetName val="REESTR_MO"/>
      <sheetName val="TEHSHEET"/>
      <sheetName val="modfrmReestr"/>
      <sheetName val="modCommandButton"/>
      <sheetName val="modReestr"/>
      <sheetName val="modProv"/>
      <sheetName val="modChange"/>
    </sheetNames>
    <sheetDataSet>
      <sheetData sheetId="0">
        <row r="3">
          <cell r="G3" t="str">
            <v>Версия 1.0</v>
          </cell>
        </row>
      </sheetData>
      <sheetData sheetId="10">
        <row r="2">
          <cell r="D2" t="str">
            <v>Баганский муниципальный район</v>
          </cell>
        </row>
        <row r="3">
          <cell r="D3" t="str">
            <v>Барабинский муниципальный район</v>
          </cell>
        </row>
        <row r="4">
          <cell r="D4" t="str">
            <v>Болотнинский муниципальный район</v>
          </cell>
        </row>
        <row r="5">
          <cell r="D5" t="str">
            <v>Венгеровский муниципальный район</v>
          </cell>
        </row>
        <row r="6">
          <cell r="D6" t="str">
            <v>Город Бердск</v>
          </cell>
        </row>
        <row r="7">
          <cell r="D7" t="str">
            <v>Город Искитим</v>
          </cell>
        </row>
        <row r="8">
          <cell r="D8" t="str">
            <v>Город Новосибирск</v>
          </cell>
        </row>
        <row r="9">
          <cell r="D9" t="str">
            <v>Город Обь</v>
          </cell>
        </row>
        <row r="10">
          <cell r="D10" t="str">
            <v>Город Тогучин</v>
          </cell>
        </row>
        <row r="11">
          <cell r="D11" t="str">
            <v>Доволенский муниципальный район</v>
          </cell>
        </row>
        <row r="12">
          <cell r="D12" t="str">
            <v>Здвинский муниципальный район</v>
          </cell>
        </row>
        <row r="13">
          <cell r="D13" t="str">
            <v>Искитимский муниципальный район</v>
          </cell>
        </row>
        <row r="14">
          <cell r="D14" t="str">
            <v>Карасукский муниципальный район</v>
          </cell>
        </row>
        <row r="15">
          <cell r="D15" t="str">
            <v>Каргатский муниципальный район</v>
          </cell>
        </row>
        <row r="16">
          <cell r="D16" t="str">
            <v>Колыванский муниципальный район</v>
          </cell>
        </row>
        <row r="17">
          <cell r="D17" t="str">
            <v>Коченевский муниципальный район</v>
          </cell>
        </row>
        <row r="18">
          <cell r="D18" t="str">
            <v>Кочковский муниципальный район</v>
          </cell>
        </row>
        <row r="19">
          <cell r="D19" t="str">
            <v>Краснозерский муниципальный район</v>
          </cell>
        </row>
        <row r="20">
          <cell r="D20" t="str">
            <v>Куйбышевский муниципальный район</v>
          </cell>
        </row>
        <row r="21">
          <cell r="D21" t="str">
            <v>Купинский муниципальный район</v>
          </cell>
        </row>
        <row r="22">
          <cell r="D22" t="str">
            <v>Кыштовский муниципальный район</v>
          </cell>
        </row>
        <row r="23">
          <cell r="D23" t="str">
            <v>Маслянинский муниципальный район</v>
          </cell>
        </row>
        <row r="24">
          <cell r="D24" t="str">
            <v>Мошковский муниципальный район</v>
          </cell>
        </row>
        <row r="25">
          <cell r="D25" t="str">
            <v>Новосибирский муниципальный район</v>
          </cell>
        </row>
        <row r="26">
          <cell r="D26" t="str">
            <v>Ордынский муниципальный район</v>
          </cell>
        </row>
        <row r="27">
          <cell r="D27" t="str">
            <v>Посёлок Кольцово</v>
          </cell>
        </row>
        <row r="28">
          <cell r="D28" t="str">
            <v>Северный муниципальный район</v>
          </cell>
        </row>
        <row r="29">
          <cell r="D29" t="str">
            <v>Сузунский муниципальный район</v>
          </cell>
        </row>
        <row r="30">
          <cell r="D30" t="str">
            <v>Татарский муниципальный район</v>
          </cell>
        </row>
        <row r="31">
          <cell r="D31" t="str">
            <v>Тогучинский муниципальный район</v>
          </cell>
        </row>
        <row r="32">
          <cell r="D32" t="str">
            <v>Убинский муниципальный район</v>
          </cell>
        </row>
        <row r="33">
          <cell r="D33" t="str">
            <v>Усть-Таркский муниципальный район</v>
          </cell>
        </row>
        <row r="34">
          <cell r="D34" t="str">
            <v>Чановский муниципальный район</v>
          </cell>
        </row>
        <row r="35">
          <cell r="D35" t="str">
            <v>Черепановский муниципальный район</v>
          </cell>
        </row>
        <row r="36">
          <cell r="D36" t="str">
            <v>Чистоозерный муниципальный район</v>
          </cell>
        </row>
        <row r="37">
          <cell r="D37" t="str">
            <v>Чулымский муниципальный район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odProv"/>
      <sheetName val="Инструкция"/>
      <sheetName val="Выбор субъекта РФ"/>
      <sheetName val="Обновление"/>
      <sheetName val="Лог обновления"/>
      <sheetName val="Титульный"/>
      <sheetName val="Форма 3.1"/>
      <sheetName val="Форма 3.1 (кварталы)"/>
      <sheetName val="Форма 16"/>
      <sheetName val="Субабоненты"/>
      <sheetName val="Субабоненты (кварталы)"/>
      <sheetName val="Комментарии"/>
      <sheetName val="Проверка"/>
      <sheetName val="TEHSHEET"/>
      <sheetName val="et_union"/>
      <sheetName val="modUpdTemplMain"/>
      <sheetName val="AllSheetsInThisWorkbook"/>
      <sheetName val="REESTR_ORG"/>
      <sheetName val="REESTR_FILTERED"/>
      <sheetName val="REESTR_MO"/>
      <sheetName val="modfrmReestr"/>
      <sheetName val="modCommandButton"/>
      <sheetName val="modReestr"/>
      <sheetName val="modChange"/>
    </sheetNames>
    <sheetDataSet>
      <sheetData sheetId="13">
        <row r="1">
          <cell r="J1" t="str">
            <v>2008</v>
          </cell>
        </row>
        <row r="2">
          <cell r="J2" t="str">
            <v>2009</v>
          </cell>
        </row>
        <row r="3">
          <cell r="J3" t="str">
            <v>2010</v>
          </cell>
        </row>
        <row r="4">
          <cell r="J4" t="str">
            <v>2011</v>
          </cell>
        </row>
        <row r="5">
          <cell r="J5" t="str">
            <v>2012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oa@pte-nsk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"/>
  <sheetViews>
    <sheetView zoomScalePageLayoutView="0" workbookViewId="0" topLeftCell="C2">
      <selection activeCell="C2" sqref="A1:IV16384"/>
    </sheetView>
  </sheetViews>
  <sheetFormatPr defaultColWidth="9.00390625" defaultRowHeight="12.75"/>
  <cols>
    <col min="1" max="1" width="44.875" style="214" hidden="1" customWidth="1"/>
    <col min="2" max="2" width="28.25390625" style="211" hidden="1" customWidth="1"/>
    <col min="3" max="3" width="6.25390625" style="215" customWidth="1"/>
    <col min="4" max="4" width="5.625" style="216" customWidth="1"/>
    <col min="5" max="5" width="33.125" style="216" customWidth="1"/>
    <col min="6" max="6" width="21.625" style="216" customWidth="1"/>
    <col min="7" max="7" width="19.25390625" style="261" customWidth="1"/>
    <col min="8" max="8" width="10.875" style="261" customWidth="1"/>
    <col min="9" max="9" width="20.625" style="218" customWidth="1"/>
    <col min="10" max="16384" width="9.125" style="216" customWidth="1"/>
  </cols>
  <sheetData>
    <row r="1" spans="1:9" s="212" customFormat="1" ht="13.5" customHeight="1" hidden="1">
      <c r="A1" s="210" t="str">
        <f>region_name</f>
        <v>Новосибирская область</v>
      </c>
      <c r="B1" s="211">
        <f>IF(god="","Не определено",god)</f>
        <v>2016</v>
      </c>
      <c r="C1" s="212" t="str">
        <f>org&amp;"_INN:"&amp;inn&amp;"_KPP:"&amp;kpp</f>
        <v>МУЭП "Промтехэнерго"_INN:5433161180_KPP:543301001</v>
      </c>
      <c r="G1" s="213"/>
      <c r="H1" s="213"/>
      <c r="I1" s="214"/>
    </row>
    <row r="2" spans="1:9" s="212" customFormat="1" ht="13.5" customHeight="1">
      <c r="A2" s="210"/>
      <c r="B2" s="211"/>
      <c r="G2" s="213"/>
      <c r="H2" s="213"/>
      <c r="I2" s="214"/>
    </row>
    <row r="3" spans="1:8" ht="14.25" customHeight="1">
      <c r="A3" s="214" t="str">
        <f>IF(org="","Не определено",org)</f>
        <v>МУЭП "Промтехэнерго"</v>
      </c>
      <c r="B3" s="211" t="str">
        <f>IF(inn="","Не определено",inn)</f>
        <v>5433161180</v>
      </c>
      <c r="G3" s="217"/>
      <c r="H3" s="217" t="s">
        <v>119</v>
      </c>
    </row>
    <row r="4" spans="4:9" ht="9" customHeight="1">
      <c r="D4" s="219"/>
      <c r="E4" s="220"/>
      <c r="F4" s="221"/>
      <c r="G4" s="222"/>
      <c r="H4" s="222"/>
      <c r="I4" s="223"/>
    </row>
    <row r="5" spans="2:9" ht="25.5" customHeight="1" thickBot="1">
      <c r="B5" s="211" t="str">
        <f>IF(kpp="","Не определено",kpp)</f>
        <v>543301001</v>
      </c>
      <c r="D5" s="303" t="s">
        <v>91</v>
      </c>
      <c r="E5" s="304"/>
      <c r="F5" s="304"/>
      <c r="G5" s="304"/>
      <c r="H5" s="305"/>
      <c r="I5" s="224"/>
    </row>
    <row r="6" spans="4:9" ht="21.75" customHeight="1">
      <c r="D6" s="221"/>
      <c r="E6" s="221"/>
      <c r="F6" s="221"/>
      <c r="G6" s="225"/>
      <c r="H6" s="222"/>
      <c r="I6" s="224"/>
    </row>
    <row r="7" spans="4:9" ht="12.75">
      <c r="D7" s="226"/>
      <c r="E7" s="227"/>
      <c r="F7" s="227"/>
      <c r="G7" s="228"/>
      <c r="H7" s="229"/>
      <c r="I7" s="224"/>
    </row>
    <row r="8" spans="4:10" ht="21" customHeight="1" thickBot="1">
      <c r="D8" s="230"/>
      <c r="E8" s="231" t="s">
        <v>92</v>
      </c>
      <c r="F8" s="306" t="s">
        <v>1</v>
      </c>
      <c r="G8" s="307"/>
      <c r="H8" s="232"/>
      <c r="I8" s="224"/>
      <c r="J8" s="224"/>
    </row>
    <row r="9" spans="1:10" ht="12.75" customHeight="1">
      <c r="A9" s="233"/>
      <c r="D9" s="234"/>
      <c r="E9" s="235"/>
      <c r="F9" s="236"/>
      <c r="G9" s="90"/>
      <c r="H9" s="237"/>
      <c r="I9" s="238"/>
      <c r="J9" s="238"/>
    </row>
    <row r="10" spans="4:10" ht="21" customHeight="1" thickBot="1">
      <c r="D10" s="234"/>
      <c r="E10" s="239" t="s">
        <v>5</v>
      </c>
      <c r="F10" s="308">
        <v>2016</v>
      </c>
      <c r="G10" s="309"/>
      <c r="H10" s="240"/>
      <c r="I10" s="238"/>
      <c r="J10" s="241"/>
    </row>
    <row r="11" spans="4:9" ht="12.75">
      <c r="D11" s="234"/>
      <c r="E11" s="242"/>
      <c r="F11" s="221"/>
      <c r="G11" s="88"/>
      <c r="H11" s="243"/>
      <c r="I11" s="244"/>
    </row>
    <row r="12" spans="4:9" ht="32.25" customHeight="1">
      <c r="D12" s="234"/>
      <c r="E12" s="242"/>
      <c r="F12" s="310" t="s">
        <v>120</v>
      </c>
      <c r="G12" s="310"/>
      <c r="H12" s="243"/>
      <c r="I12" s="244"/>
    </row>
    <row r="13" spans="3:9" ht="21" customHeight="1" thickBot="1">
      <c r="C13" s="245"/>
      <c r="D13" s="234"/>
      <c r="E13" s="246" t="s">
        <v>90</v>
      </c>
      <c r="F13" s="299" t="s">
        <v>167</v>
      </c>
      <c r="G13" s="300"/>
      <c r="H13" s="243"/>
      <c r="I13" s="244"/>
    </row>
    <row r="14" spans="3:9" ht="12.75">
      <c r="C14" s="245"/>
      <c r="D14" s="234"/>
      <c r="E14" s="247"/>
      <c r="F14" s="87"/>
      <c r="G14" s="88"/>
      <c r="H14" s="243"/>
      <c r="I14" s="244"/>
    </row>
    <row r="15" spans="4:9" ht="21" customHeight="1">
      <c r="D15" s="234"/>
      <c r="E15" s="248" t="s">
        <v>2</v>
      </c>
      <c r="F15" s="301" t="s">
        <v>168</v>
      </c>
      <c r="G15" s="302"/>
      <c r="H15" s="237"/>
      <c r="I15" s="244"/>
    </row>
    <row r="16" spans="4:9" ht="21" customHeight="1" thickBot="1">
      <c r="D16" s="234"/>
      <c r="E16" s="246" t="s">
        <v>3</v>
      </c>
      <c r="F16" s="315" t="s">
        <v>169</v>
      </c>
      <c r="G16" s="316"/>
      <c r="H16" s="237"/>
      <c r="I16" s="244"/>
    </row>
    <row r="17" spans="4:9" ht="10.5" customHeight="1">
      <c r="D17" s="234"/>
      <c r="E17" s="247"/>
      <c r="F17" s="89"/>
      <c r="G17" s="90"/>
      <c r="H17" s="237"/>
      <c r="I17" s="244"/>
    </row>
    <row r="18" spans="4:9" ht="31.5" customHeight="1">
      <c r="D18" s="234"/>
      <c r="E18" s="247"/>
      <c r="F18" s="317" t="s">
        <v>121</v>
      </c>
      <c r="G18" s="317"/>
      <c r="H18" s="237"/>
      <c r="I18" s="244"/>
    </row>
    <row r="19" spans="4:9" ht="21" customHeight="1" thickBot="1">
      <c r="D19" s="234"/>
      <c r="E19" s="246" t="s">
        <v>93</v>
      </c>
      <c r="F19" s="318" t="s">
        <v>170</v>
      </c>
      <c r="G19" s="319"/>
      <c r="H19" s="237"/>
      <c r="I19" s="244"/>
    </row>
    <row r="20" spans="4:9" ht="3" customHeight="1">
      <c r="D20" s="234"/>
      <c r="E20" s="247"/>
      <c r="F20" s="89"/>
      <c r="G20" s="90"/>
      <c r="H20" s="237"/>
      <c r="I20" s="244"/>
    </row>
    <row r="21" spans="4:9" ht="21" customHeight="1" thickBot="1">
      <c r="D21" s="234"/>
      <c r="E21" s="246" t="s">
        <v>94</v>
      </c>
      <c r="F21" s="318" t="s">
        <v>170</v>
      </c>
      <c r="G21" s="319"/>
      <c r="H21" s="237"/>
      <c r="I21" s="244"/>
    </row>
    <row r="22" spans="4:9" ht="3" customHeight="1">
      <c r="D22" s="234"/>
      <c r="E22" s="247"/>
      <c r="F22" s="89"/>
      <c r="G22" s="90"/>
      <c r="H22" s="237"/>
      <c r="I22" s="244"/>
    </row>
    <row r="23" spans="4:9" ht="21" customHeight="1" thickBot="1">
      <c r="D23" s="234"/>
      <c r="E23" s="246" t="s">
        <v>95</v>
      </c>
      <c r="F23" s="320">
        <v>507400000</v>
      </c>
      <c r="G23" s="321"/>
      <c r="H23" s="237"/>
      <c r="I23" s="244"/>
    </row>
    <row r="24" spans="4:9" ht="10.5" customHeight="1">
      <c r="D24" s="234"/>
      <c r="E24" s="247"/>
      <c r="F24" s="89"/>
      <c r="G24" s="90"/>
      <c r="H24" s="237"/>
      <c r="I24" s="244"/>
    </row>
    <row r="25" spans="4:9" ht="18" customHeight="1">
      <c r="D25" s="234"/>
      <c r="E25" s="295" t="s">
        <v>96</v>
      </c>
      <c r="F25" s="296"/>
      <c r="G25" s="297"/>
      <c r="H25" s="237"/>
      <c r="I25" s="244"/>
    </row>
    <row r="26" spans="1:9" ht="27.75" customHeight="1">
      <c r="A26" s="249" t="s">
        <v>66</v>
      </c>
      <c r="B26" s="211" t="s">
        <v>97</v>
      </c>
      <c r="D26" s="230"/>
      <c r="E26" s="250" t="s">
        <v>98</v>
      </c>
      <c r="F26" s="313" t="s">
        <v>171</v>
      </c>
      <c r="G26" s="314"/>
      <c r="H26" s="237"/>
      <c r="I26" s="224"/>
    </row>
    <row r="27" spans="1:9" ht="31.5" customHeight="1" thickBot="1">
      <c r="A27" s="249" t="s">
        <v>68</v>
      </c>
      <c r="B27" s="211" t="s">
        <v>99</v>
      </c>
      <c r="D27" s="230"/>
      <c r="E27" s="251" t="s">
        <v>4</v>
      </c>
      <c r="F27" s="313" t="s">
        <v>171</v>
      </c>
      <c r="G27" s="314"/>
      <c r="H27" s="237"/>
      <c r="I27" s="224"/>
    </row>
    <row r="28" spans="4:9" ht="12.75">
      <c r="D28" s="234"/>
      <c r="E28" s="242"/>
      <c r="F28" s="221"/>
      <c r="G28" s="88"/>
      <c r="H28" s="237"/>
      <c r="I28" s="244"/>
    </row>
    <row r="29" spans="1:9" ht="18" customHeight="1">
      <c r="A29" s="249"/>
      <c r="D29" s="230"/>
      <c r="E29" s="295" t="s">
        <v>100</v>
      </c>
      <c r="F29" s="296"/>
      <c r="G29" s="297"/>
      <c r="H29" s="237"/>
      <c r="I29" s="224"/>
    </row>
    <row r="30" spans="1:9" ht="21" customHeight="1">
      <c r="A30" s="249" t="s">
        <v>74</v>
      </c>
      <c r="B30" s="211" t="s">
        <v>101</v>
      </c>
      <c r="D30" s="230"/>
      <c r="E30" s="250" t="s">
        <v>102</v>
      </c>
      <c r="F30" s="313" t="s">
        <v>172</v>
      </c>
      <c r="G30" s="314"/>
      <c r="H30" s="237"/>
      <c r="I30" s="224"/>
    </row>
    <row r="31" spans="1:9" ht="21" customHeight="1" thickBot="1">
      <c r="A31" s="249" t="s">
        <v>76</v>
      </c>
      <c r="B31" s="211" t="s">
        <v>103</v>
      </c>
      <c r="D31" s="230"/>
      <c r="E31" s="251" t="s">
        <v>104</v>
      </c>
      <c r="F31" s="323" t="s">
        <v>173</v>
      </c>
      <c r="G31" s="324"/>
      <c r="H31" s="237"/>
      <c r="I31" s="224"/>
    </row>
    <row r="32" spans="4:9" ht="12.75">
      <c r="D32" s="234"/>
      <c r="E32" s="242"/>
      <c r="F32" s="221"/>
      <c r="G32" s="88"/>
      <c r="H32" s="237"/>
      <c r="I32" s="244"/>
    </row>
    <row r="33" spans="1:9" ht="18" customHeight="1">
      <c r="A33" s="249"/>
      <c r="D33" s="230"/>
      <c r="E33" s="295" t="s">
        <v>105</v>
      </c>
      <c r="F33" s="296"/>
      <c r="G33" s="297"/>
      <c r="H33" s="237"/>
      <c r="I33" s="224"/>
    </row>
    <row r="34" spans="1:9" ht="21" customHeight="1">
      <c r="A34" s="249" t="s">
        <v>84</v>
      </c>
      <c r="B34" s="211" t="s">
        <v>106</v>
      </c>
      <c r="D34" s="230"/>
      <c r="E34" s="250" t="s">
        <v>102</v>
      </c>
      <c r="F34" s="313" t="s">
        <v>174</v>
      </c>
      <c r="G34" s="314"/>
      <c r="H34" s="237"/>
      <c r="I34" s="224"/>
    </row>
    <row r="35" spans="1:9" ht="21" customHeight="1" thickBot="1">
      <c r="A35" s="249" t="s">
        <v>86</v>
      </c>
      <c r="B35" s="211" t="s">
        <v>107</v>
      </c>
      <c r="D35" s="230"/>
      <c r="E35" s="251" t="s">
        <v>104</v>
      </c>
      <c r="F35" s="323" t="s">
        <v>175</v>
      </c>
      <c r="G35" s="324"/>
      <c r="H35" s="237"/>
      <c r="I35" s="224"/>
    </row>
    <row r="36" spans="4:9" ht="12.75">
      <c r="D36" s="234"/>
      <c r="E36" s="242"/>
      <c r="F36" s="221"/>
      <c r="G36" s="88"/>
      <c r="H36" s="237"/>
      <c r="I36" s="244"/>
    </row>
    <row r="37" spans="1:9" ht="18" customHeight="1">
      <c r="A37" s="249"/>
      <c r="D37" s="230"/>
      <c r="E37" s="295" t="s">
        <v>108</v>
      </c>
      <c r="F37" s="296"/>
      <c r="G37" s="297"/>
      <c r="H37" s="237"/>
      <c r="I37" s="224"/>
    </row>
    <row r="38" spans="1:9" ht="21" customHeight="1">
      <c r="A38" s="249" t="s">
        <v>109</v>
      </c>
      <c r="B38" s="252" t="s">
        <v>110</v>
      </c>
      <c r="D38" s="253"/>
      <c r="E38" s="254" t="s">
        <v>102</v>
      </c>
      <c r="F38" s="311" t="s">
        <v>176</v>
      </c>
      <c r="G38" s="312"/>
      <c r="H38" s="237"/>
      <c r="I38" s="255"/>
    </row>
    <row r="39" spans="1:9" ht="21" customHeight="1">
      <c r="A39" s="249" t="s">
        <v>111</v>
      </c>
      <c r="B39" s="252" t="s">
        <v>112</v>
      </c>
      <c r="D39" s="253"/>
      <c r="E39" s="254" t="s">
        <v>6</v>
      </c>
      <c r="F39" s="311" t="s">
        <v>177</v>
      </c>
      <c r="G39" s="312"/>
      <c r="H39" s="237"/>
      <c r="I39" s="255"/>
    </row>
    <row r="40" spans="1:9" ht="21" customHeight="1">
      <c r="A40" s="249" t="s">
        <v>113</v>
      </c>
      <c r="B40" s="252" t="s">
        <v>114</v>
      </c>
      <c r="D40" s="253"/>
      <c r="E40" s="254" t="s">
        <v>104</v>
      </c>
      <c r="F40" s="311" t="s">
        <v>178</v>
      </c>
      <c r="G40" s="312"/>
      <c r="H40" s="237"/>
      <c r="I40" s="255"/>
    </row>
    <row r="41" spans="1:9" ht="21" customHeight="1" thickBot="1">
      <c r="A41" s="249" t="s">
        <v>115</v>
      </c>
      <c r="B41" s="252" t="s">
        <v>116</v>
      </c>
      <c r="D41" s="253"/>
      <c r="E41" s="256" t="s">
        <v>117</v>
      </c>
      <c r="F41" s="298" t="s">
        <v>179</v>
      </c>
      <c r="G41" s="322"/>
      <c r="H41" s="237"/>
      <c r="I41" s="255"/>
    </row>
    <row r="42" spans="4:9" ht="13.5" thickBot="1">
      <c r="D42" s="257"/>
      <c r="E42" s="258"/>
      <c r="F42" s="258"/>
      <c r="G42" s="259"/>
      <c r="H42" s="260"/>
      <c r="I42" s="224"/>
    </row>
    <row r="48" spans="7:8" ht="12.75">
      <c r="G48" s="262"/>
      <c r="H48" s="262"/>
    </row>
  </sheetData>
  <sheetProtection/>
  <mergeCells count="25">
    <mergeCell ref="F40:G40"/>
    <mergeCell ref="F41:G41"/>
    <mergeCell ref="E29:G29"/>
    <mergeCell ref="F30:G30"/>
    <mergeCell ref="F31:G31"/>
    <mergeCell ref="E33:G33"/>
    <mergeCell ref="F34:G34"/>
    <mergeCell ref="F35:G35"/>
    <mergeCell ref="E37:G37"/>
    <mergeCell ref="F38:G38"/>
    <mergeCell ref="F39:G39"/>
    <mergeCell ref="F26:G26"/>
    <mergeCell ref="F27:G27"/>
    <mergeCell ref="F16:G16"/>
    <mergeCell ref="F18:G18"/>
    <mergeCell ref="F19:G19"/>
    <mergeCell ref="F21:G21"/>
    <mergeCell ref="F23:G23"/>
    <mergeCell ref="E25:G25"/>
    <mergeCell ref="F13:G13"/>
    <mergeCell ref="F15:G15"/>
    <mergeCell ref="D5:H5"/>
    <mergeCell ref="F8:G8"/>
    <mergeCell ref="F10:G10"/>
    <mergeCell ref="F12:G12"/>
  </mergeCells>
  <dataValidations count="5">
    <dataValidation operator="equal" allowBlank="1" showInputMessage="1" showErrorMessage="1" sqref="F18:G18"/>
    <dataValidation type="list" operator="equal" allowBlank="1" showInputMessage="1" showErrorMessage="1" errorTitle="Ошибка!" error="Пожалуйста, выберите МО из списка!" sqref="F19:G19 F21:G21">
      <formula1>MR_LIST</formula1>
    </dataValidation>
    <dataValidation type="textLength" allowBlank="1" showInputMessage="1" showErrorMessage="1" prompt="10-12 символов" sqref="F15">
      <formula1>10</formula1>
      <formula2>12</formula2>
    </dataValidation>
    <dataValidation type="textLength" operator="equal" allowBlank="1" showInputMessage="1" showErrorMessage="1" prompt="9 символов" sqref="F16">
      <formula1>9</formula1>
    </dataValidation>
    <dataValidation type="textLength" operator="equal" allowBlank="1" showInputMessage="1" showErrorMessage="1" sqref="F22:F24 F17 F20">
      <formula1>9</formula1>
    </dataValidation>
  </dataValidations>
  <hyperlinks>
    <hyperlink ref="F41" r:id="rId1" display="moa@pte-nsk.ru"/>
  </hyperlinks>
  <printOptions/>
  <pageMargins left="0.5905511811023623" right="0.5511811023622047" top="0.984251968503937" bottom="0.984251968503937" header="0.5118110236220472" footer="0.5118110236220472"/>
  <pageSetup fitToHeight="1" fitToWidth="1" horizontalDpi="600" verticalDpi="600" orientation="portrait" paperSize="9" scale="95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4"/>
  <sheetViews>
    <sheetView tabSelected="1" zoomScale="75" zoomScaleNormal="75" zoomScalePageLayoutView="0" workbookViewId="0" topLeftCell="C9">
      <pane ySplit="1245" topLeftCell="BM6" activePane="bottomLeft" state="split"/>
      <selection pane="topLeft" activeCell="C9" sqref="A1:IV16384"/>
      <selection pane="bottomLeft" activeCell="K15" sqref="K15"/>
    </sheetView>
  </sheetViews>
  <sheetFormatPr defaultColWidth="14.125" defaultRowHeight="12.75"/>
  <cols>
    <col min="1" max="1" width="14.125" style="197" hidden="1" customWidth="1"/>
    <col min="2" max="2" width="0.2421875" style="198" hidden="1" customWidth="1"/>
    <col min="3" max="3" width="2.875" style="121" customWidth="1"/>
    <col min="4" max="4" width="10.875" style="122" customWidth="1"/>
    <col min="5" max="5" width="38.625" style="123" customWidth="1"/>
    <col min="6" max="6" width="10.125" style="123" customWidth="1"/>
    <col min="7" max="7" width="14.00390625" style="123" customWidth="1"/>
    <col min="8" max="8" width="13.25390625" style="123" customWidth="1"/>
    <col min="9" max="9" width="14.625" style="123" customWidth="1"/>
    <col min="10" max="10" width="12.75390625" style="123" customWidth="1"/>
    <col min="11" max="12" width="13.00390625" style="123" customWidth="1"/>
    <col min="13" max="13" width="12.75390625" style="123" customWidth="1"/>
    <col min="14" max="14" width="13.25390625" style="123" customWidth="1"/>
    <col min="15" max="15" width="13.00390625" style="123" customWidth="1"/>
    <col min="16" max="16" width="13.25390625" style="123" customWidth="1"/>
    <col min="17" max="17" width="12.75390625" style="123" customWidth="1"/>
    <col min="18" max="18" width="12.625" style="123" customWidth="1"/>
    <col min="19" max="19" width="12.75390625" style="123" customWidth="1"/>
    <col min="20" max="21" width="13.00390625" style="123" customWidth="1"/>
    <col min="22" max="22" width="11.875" style="123" customWidth="1"/>
    <col min="23" max="23" width="12.375" style="123" customWidth="1"/>
    <col min="24" max="24" width="13.00390625" style="163" customWidth="1"/>
    <col min="25" max="25" width="13.25390625" style="163" customWidth="1"/>
    <col min="26" max="26" width="12.875" style="163" customWidth="1"/>
    <col min="27" max="28" width="13.00390625" style="163" customWidth="1"/>
    <col min="29" max="16384" width="14.125" style="163" customWidth="1"/>
  </cols>
  <sheetData>
    <row r="1" spans="1:23" s="112" customFormat="1" ht="14.25" hidden="1">
      <c r="A1" s="105" t="str">
        <f>'[1]Заголовок'!$B$7</f>
        <v>Новосибирская область</v>
      </c>
      <c r="B1" s="106" t="str">
        <f>'[1]Заголовок'!$B$8</f>
        <v>Энергосбыт СП ЗСЖД</v>
      </c>
      <c r="C1" s="107" t="str">
        <f>'[1]Заголовок'!$B$9</f>
        <v>7708503727</v>
      </c>
      <c r="D1" s="107" t="str">
        <f>'[1]Заголовок'!$F$9</f>
        <v>997650001</v>
      </c>
      <c r="E1" s="108" t="str">
        <f>'[1]Заголовок'!$B$12</f>
        <v>2011</v>
      </c>
      <c r="F1" s="109"/>
      <c r="G1" s="110" t="s">
        <v>7</v>
      </c>
      <c r="H1" s="111" t="s">
        <v>7</v>
      </c>
      <c r="I1" s="111" t="s">
        <v>7</v>
      </c>
      <c r="J1" s="111" t="s">
        <v>8</v>
      </c>
      <c r="K1" s="111" t="s">
        <v>9</v>
      </c>
      <c r="L1" s="111" t="s">
        <v>10</v>
      </c>
      <c r="M1" s="111" t="s">
        <v>11</v>
      </c>
      <c r="N1" s="111" t="s">
        <v>12</v>
      </c>
      <c r="O1" s="111" t="s">
        <v>13</v>
      </c>
      <c r="P1" s="111" t="s">
        <v>14</v>
      </c>
      <c r="Q1" s="111" t="s">
        <v>15</v>
      </c>
      <c r="R1" s="111" t="s">
        <v>16</v>
      </c>
      <c r="S1" s="111" t="s">
        <v>17</v>
      </c>
      <c r="T1" s="111" t="s">
        <v>18</v>
      </c>
      <c r="U1" s="111" t="s">
        <v>19</v>
      </c>
      <c r="V1" s="111" t="s">
        <v>7</v>
      </c>
      <c r="W1" s="109"/>
    </row>
    <row r="2" spans="1:22" s="114" customFormat="1" ht="14.25" hidden="1">
      <c r="A2" s="113"/>
      <c r="D2" s="115"/>
      <c r="G2" s="116">
        <f>$E$1-2</f>
        <v>2009</v>
      </c>
      <c r="H2" s="116">
        <f>$E$1-2</f>
        <v>2009</v>
      </c>
      <c r="I2" s="116">
        <f>$E$1-1</f>
        <v>2010</v>
      </c>
      <c r="J2" s="116" t="str">
        <f>$E$1</f>
        <v>2011</v>
      </c>
      <c r="K2" s="116" t="str">
        <f aca="true" t="shared" si="0" ref="K2:V2">$E$1</f>
        <v>2011</v>
      </c>
      <c r="L2" s="116" t="str">
        <f t="shared" si="0"/>
        <v>2011</v>
      </c>
      <c r="M2" s="116" t="str">
        <f t="shared" si="0"/>
        <v>2011</v>
      </c>
      <c r="N2" s="116" t="str">
        <f t="shared" si="0"/>
        <v>2011</v>
      </c>
      <c r="O2" s="116" t="str">
        <f t="shared" si="0"/>
        <v>2011</v>
      </c>
      <c r="P2" s="116" t="str">
        <f t="shared" si="0"/>
        <v>2011</v>
      </c>
      <c r="Q2" s="116" t="str">
        <f t="shared" si="0"/>
        <v>2011</v>
      </c>
      <c r="R2" s="116" t="str">
        <f t="shared" si="0"/>
        <v>2011</v>
      </c>
      <c r="S2" s="116" t="str">
        <f t="shared" si="0"/>
        <v>2011</v>
      </c>
      <c r="T2" s="116" t="str">
        <f t="shared" si="0"/>
        <v>2011</v>
      </c>
      <c r="U2" s="116" t="str">
        <f t="shared" si="0"/>
        <v>2011</v>
      </c>
      <c r="V2" s="116" t="str">
        <f t="shared" si="0"/>
        <v>2011</v>
      </c>
    </row>
    <row r="3" spans="1:22" s="111" customFormat="1" ht="14.25" hidden="1">
      <c r="A3" s="117"/>
      <c r="D3" s="118"/>
      <c r="G3" s="111" t="s">
        <v>20</v>
      </c>
      <c r="H3" s="111" t="s">
        <v>21</v>
      </c>
      <c r="I3" s="111" t="s">
        <v>20</v>
      </c>
      <c r="J3" s="111" t="s">
        <v>20</v>
      </c>
      <c r="K3" s="111" t="s">
        <v>20</v>
      </c>
      <c r="L3" s="111" t="s">
        <v>20</v>
      </c>
      <c r="M3" s="111" t="s">
        <v>20</v>
      </c>
      <c r="N3" s="111" t="s">
        <v>20</v>
      </c>
      <c r="O3" s="111" t="s">
        <v>20</v>
      </c>
      <c r="P3" s="111" t="s">
        <v>20</v>
      </c>
      <c r="Q3" s="111" t="s">
        <v>20</v>
      </c>
      <c r="R3" s="111" t="s">
        <v>20</v>
      </c>
      <c r="S3" s="111" t="s">
        <v>20</v>
      </c>
      <c r="T3" s="111" t="s">
        <v>20</v>
      </c>
      <c r="U3" s="111" t="s">
        <v>20</v>
      </c>
      <c r="V3" s="111" t="s">
        <v>20</v>
      </c>
    </row>
    <row r="4" spans="1:4" s="123" customFormat="1" ht="14.25" hidden="1">
      <c r="A4" s="119"/>
      <c r="B4" s="120"/>
      <c r="C4" s="121"/>
      <c r="D4" s="122"/>
    </row>
    <row r="5" spans="1:4" s="123" customFormat="1" ht="14.25" hidden="1">
      <c r="A5" s="119"/>
      <c r="B5" s="120"/>
      <c r="C5" s="121"/>
      <c r="D5" s="122"/>
    </row>
    <row r="6" spans="1:22" s="123" customFormat="1" ht="14.25">
      <c r="A6" s="124"/>
      <c r="B6" s="120"/>
      <c r="C6" s="121"/>
      <c r="D6" s="122"/>
      <c r="V6" s="123" t="s">
        <v>0</v>
      </c>
    </row>
    <row r="7" spans="1:4" s="129" customFormat="1" ht="14.25">
      <c r="A7" s="125"/>
      <c r="B7" s="126"/>
      <c r="C7" s="127"/>
      <c r="D7" s="128"/>
    </row>
    <row r="8" spans="1:4" s="129" customFormat="1" ht="14.25">
      <c r="A8" s="125"/>
      <c r="B8" s="126"/>
      <c r="C8" s="127"/>
      <c r="D8" s="128"/>
    </row>
    <row r="9" spans="1:23" s="123" customFormat="1" ht="44.25" customHeight="1">
      <c r="A9" s="124"/>
      <c r="B9" s="120"/>
      <c r="C9" s="130"/>
      <c r="D9" s="131" t="s">
        <v>280</v>
      </c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3"/>
    </row>
    <row r="10" spans="1:22" s="138" customFormat="1" ht="17.25" customHeight="1">
      <c r="A10" s="134"/>
      <c r="B10" s="135"/>
      <c r="C10" s="136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</row>
    <row r="11" spans="1:22" s="138" customFormat="1" ht="17.25" customHeight="1" thickBot="1">
      <c r="A11" s="134"/>
      <c r="B11" s="135"/>
      <c r="C11" s="136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</row>
    <row r="12" spans="1:28" s="123" customFormat="1" ht="52.5" customHeight="1" thickBot="1">
      <c r="A12" s="124"/>
      <c r="B12" s="120"/>
      <c r="C12" s="121"/>
      <c r="D12" s="139" t="s">
        <v>22</v>
      </c>
      <c r="E12" s="140" t="s">
        <v>23</v>
      </c>
      <c r="F12" s="141"/>
      <c r="G12" s="142" t="s">
        <v>281</v>
      </c>
      <c r="H12" s="142" t="s">
        <v>250</v>
      </c>
      <c r="I12" s="142" t="s">
        <v>238</v>
      </c>
      <c r="J12" s="142" t="s">
        <v>261</v>
      </c>
      <c r="K12" s="142" t="s">
        <v>262</v>
      </c>
      <c r="L12" s="142" t="s">
        <v>263</v>
      </c>
      <c r="M12" s="142" t="s">
        <v>264</v>
      </c>
      <c r="N12" s="142" t="s">
        <v>265</v>
      </c>
      <c r="O12" s="142" t="s">
        <v>266</v>
      </c>
      <c r="P12" s="142" t="s">
        <v>267</v>
      </c>
      <c r="Q12" s="142" t="s">
        <v>268</v>
      </c>
      <c r="R12" s="142" t="s">
        <v>269</v>
      </c>
      <c r="S12" s="142" t="s">
        <v>270</v>
      </c>
      <c r="T12" s="142" t="s">
        <v>271</v>
      </c>
      <c r="U12" s="142" t="s">
        <v>272</v>
      </c>
      <c r="V12" s="143" t="s">
        <v>273</v>
      </c>
      <c r="W12" s="143" t="s">
        <v>274</v>
      </c>
      <c r="X12" s="143" t="s">
        <v>275</v>
      </c>
      <c r="Y12" s="143" t="s">
        <v>276</v>
      </c>
      <c r="Z12" s="143" t="s">
        <v>277</v>
      </c>
      <c r="AA12" s="143" t="s">
        <v>278</v>
      </c>
      <c r="AB12" s="143" t="s">
        <v>279</v>
      </c>
    </row>
    <row r="13" spans="1:28" s="123" customFormat="1" ht="26.25" customHeight="1" thickBot="1">
      <c r="A13" s="124"/>
      <c r="B13" s="120"/>
      <c r="C13" s="121"/>
      <c r="D13" s="144"/>
      <c r="E13" s="145" t="s">
        <v>24</v>
      </c>
      <c r="F13" s="146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8"/>
      <c r="W13" s="148"/>
      <c r="X13" s="148"/>
      <c r="Y13" s="148"/>
      <c r="Z13" s="148"/>
      <c r="AA13" s="148"/>
      <c r="AB13" s="148"/>
    </row>
    <row r="14" spans="1:29" s="123" customFormat="1" ht="39.75" customHeight="1">
      <c r="A14" s="124" t="s">
        <v>25</v>
      </c>
      <c r="B14" s="120" t="s">
        <v>26</v>
      </c>
      <c r="C14" s="121"/>
      <c r="D14" s="149">
        <v>1</v>
      </c>
      <c r="E14" s="150" t="s">
        <v>27</v>
      </c>
      <c r="F14" s="151" t="s">
        <v>28</v>
      </c>
      <c r="G14" s="152">
        <f>G15+G19</f>
        <v>23.938</v>
      </c>
      <c r="H14" s="152">
        <f aca="true" t="shared" si="1" ref="H14:V14">H15+H19</f>
        <v>28.397</v>
      </c>
      <c r="I14" s="152">
        <f t="shared" si="1"/>
        <v>27.064</v>
      </c>
      <c r="J14" s="152">
        <f t="shared" si="1"/>
        <v>2.5304</v>
      </c>
      <c r="K14" s="152">
        <f t="shared" si="1"/>
        <v>2.5136</v>
      </c>
      <c r="L14" s="152">
        <f t="shared" si="1"/>
        <v>2.1736</v>
      </c>
      <c r="M14" s="152">
        <f t="shared" si="1"/>
        <v>2.2071</v>
      </c>
      <c r="N14" s="152">
        <f t="shared" si="1"/>
        <v>2.2849</v>
      </c>
      <c r="O14" s="152">
        <f t="shared" si="1"/>
        <v>2.289</v>
      </c>
      <c r="P14" s="152">
        <f t="shared" si="1"/>
        <v>2.0235</v>
      </c>
      <c r="Q14" s="152">
        <f t="shared" si="1"/>
        <v>2.2166</v>
      </c>
      <c r="R14" s="152">
        <f t="shared" si="1"/>
        <v>2.4632</v>
      </c>
      <c r="S14" s="152">
        <f t="shared" si="1"/>
        <v>2.3992</v>
      </c>
      <c r="T14" s="152">
        <f t="shared" si="1"/>
        <v>2.5881000000000003</v>
      </c>
      <c r="U14" s="152">
        <f t="shared" si="1"/>
        <v>2.6483000000000003</v>
      </c>
      <c r="V14" s="153">
        <f t="shared" si="1"/>
        <v>28.337500000000002</v>
      </c>
      <c r="W14" s="152">
        <f aca="true" t="shared" si="2" ref="W14:AB14">W15+W19</f>
        <v>7.217600000000001</v>
      </c>
      <c r="X14" s="152">
        <f t="shared" si="2"/>
        <v>6.781000000000001</v>
      </c>
      <c r="Y14" s="153">
        <f t="shared" si="2"/>
        <v>13.998600000000001</v>
      </c>
      <c r="Z14" s="152">
        <f t="shared" si="2"/>
        <v>6.7033000000000005</v>
      </c>
      <c r="AA14" s="152">
        <f t="shared" si="2"/>
        <v>7.6356</v>
      </c>
      <c r="AB14" s="153">
        <f t="shared" si="2"/>
        <v>14.3389</v>
      </c>
      <c r="AC14" s="208"/>
    </row>
    <row r="15" spans="1:29" s="123" customFormat="1" ht="39.75" customHeight="1">
      <c r="A15" s="124" t="s">
        <v>29</v>
      </c>
      <c r="B15" s="120" t="s">
        <v>30</v>
      </c>
      <c r="C15" s="121"/>
      <c r="D15" s="154">
        <v>2</v>
      </c>
      <c r="E15" s="155" t="s">
        <v>31</v>
      </c>
      <c r="F15" s="156" t="s">
        <v>28</v>
      </c>
      <c r="G15" s="157">
        <f>SUM(G16:G17)</f>
        <v>0.764</v>
      </c>
      <c r="H15" s="157">
        <f>SUM(H16:H17)</f>
        <v>0.906</v>
      </c>
      <c r="I15" s="157">
        <f aca="true" t="shared" si="3" ref="I15:V15">SUM(I16:I17)</f>
        <v>1.277</v>
      </c>
      <c r="J15" s="157">
        <f t="shared" si="3"/>
        <v>0.1194</v>
      </c>
      <c r="K15" s="157">
        <f t="shared" si="3"/>
        <v>0.1186</v>
      </c>
      <c r="L15" s="157">
        <f t="shared" si="3"/>
        <v>0.1026</v>
      </c>
      <c r="M15" s="157">
        <f t="shared" si="3"/>
        <v>0.1041</v>
      </c>
      <c r="N15" s="157">
        <f t="shared" si="3"/>
        <v>0.1079</v>
      </c>
      <c r="O15" s="157">
        <f t="shared" si="3"/>
        <v>0.108</v>
      </c>
      <c r="P15" s="157">
        <f t="shared" si="3"/>
        <v>0.0955</v>
      </c>
      <c r="Q15" s="157">
        <f t="shared" si="3"/>
        <v>0.1046</v>
      </c>
      <c r="R15" s="157">
        <f t="shared" si="3"/>
        <v>0.1162</v>
      </c>
      <c r="S15" s="157">
        <f t="shared" si="3"/>
        <v>0.1132</v>
      </c>
      <c r="T15" s="157">
        <f t="shared" si="3"/>
        <v>0.1221</v>
      </c>
      <c r="U15" s="157">
        <f>SUM(U16:U17)</f>
        <v>0.1253</v>
      </c>
      <c r="V15" s="158">
        <f t="shared" si="3"/>
        <v>1.3375000000000001</v>
      </c>
      <c r="W15" s="159">
        <f aca="true" t="shared" si="4" ref="W15:AB15">SUM(W16:W17)</f>
        <v>0.3406</v>
      </c>
      <c r="X15" s="159">
        <f t="shared" si="4"/>
        <v>0.32</v>
      </c>
      <c r="Y15" s="158">
        <f t="shared" si="4"/>
        <v>0.6606000000000001</v>
      </c>
      <c r="Z15" s="159">
        <f t="shared" si="4"/>
        <v>0.3163</v>
      </c>
      <c r="AA15" s="159">
        <f t="shared" si="4"/>
        <v>0.36060000000000003</v>
      </c>
      <c r="AB15" s="158">
        <f t="shared" si="4"/>
        <v>0.6769000000000001</v>
      </c>
      <c r="AC15" s="208"/>
    </row>
    <row r="16" spans="1:29" s="123" customFormat="1" ht="27.75" customHeight="1">
      <c r="A16" s="124" t="s">
        <v>32</v>
      </c>
      <c r="B16" s="120" t="s">
        <v>33</v>
      </c>
      <c r="C16" s="121"/>
      <c r="D16" s="154" t="s">
        <v>34</v>
      </c>
      <c r="E16" s="155" t="s">
        <v>33</v>
      </c>
      <c r="F16" s="156" t="s">
        <v>28</v>
      </c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61">
        <f>SUM(J16:U16)</f>
        <v>0</v>
      </c>
      <c r="W16" s="162">
        <f>SUM(J16:L16)</f>
        <v>0</v>
      </c>
      <c r="X16" s="162">
        <f>SUM(M16:O16)</f>
        <v>0</v>
      </c>
      <c r="Y16" s="161">
        <f>W16+X16</f>
        <v>0</v>
      </c>
      <c r="Z16" s="162">
        <f>SUM(P16:R16)</f>
        <v>0</v>
      </c>
      <c r="AA16" s="162">
        <f>SUM(S16:U16)</f>
        <v>0</v>
      </c>
      <c r="AB16" s="161">
        <f>Z16+AA16</f>
        <v>0</v>
      </c>
      <c r="AC16" s="208"/>
    </row>
    <row r="17" spans="1:29" ht="39.75" customHeight="1">
      <c r="A17" s="124" t="s">
        <v>35</v>
      </c>
      <c r="B17" s="120" t="s">
        <v>36</v>
      </c>
      <c r="D17" s="154" t="s">
        <v>37</v>
      </c>
      <c r="E17" s="155" t="s">
        <v>36</v>
      </c>
      <c r="F17" s="156" t="s">
        <v>28</v>
      </c>
      <c r="G17" s="160">
        <v>0.764</v>
      </c>
      <c r="H17" s="160">
        <v>0.906</v>
      </c>
      <c r="I17" s="160">
        <v>1.277</v>
      </c>
      <c r="J17" s="160">
        <v>0.1194</v>
      </c>
      <c r="K17" s="160">
        <v>0.1186</v>
      </c>
      <c r="L17" s="160">
        <v>0.1026</v>
      </c>
      <c r="M17" s="160">
        <v>0.1041</v>
      </c>
      <c r="N17" s="160">
        <v>0.1079</v>
      </c>
      <c r="O17" s="160">
        <v>0.108</v>
      </c>
      <c r="P17" s="160">
        <v>0.0955</v>
      </c>
      <c r="Q17" s="160">
        <v>0.1046</v>
      </c>
      <c r="R17" s="160">
        <v>0.1162</v>
      </c>
      <c r="S17" s="160">
        <v>0.1132</v>
      </c>
      <c r="T17" s="160">
        <v>0.1221</v>
      </c>
      <c r="U17" s="160">
        <v>0.1253</v>
      </c>
      <c r="V17" s="161">
        <f>SUM(J17:U17)</f>
        <v>1.3375000000000001</v>
      </c>
      <c r="W17" s="162">
        <f>SUM(J17:L17)</f>
        <v>0.3406</v>
      </c>
      <c r="X17" s="162">
        <f>SUM(M17:O17)</f>
        <v>0.32</v>
      </c>
      <c r="Y17" s="161">
        <f>W17+X17</f>
        <v>0.6606000000000001</v>
      </c>
      <c r="Z17" s="162">
        <f>SUM(P17:R17)</f>
        <v>0.3163</v>
      </c>
      <c r="AA17" s="162">
        <f>SUM(S17:U17)</f>
        <v>0.36060000000000003</v>
      </c>
      <c r="AB17" s="161">
        <f>Z17+AA17</f>
        <v>0.6769000000000001</v>
      </c>
      <c r="AC17" s="208"/>
    </row>
    <row r="18" spans="1:29" ht="41.25" customHeight="1">
      <c r="A18" s="124" t="s">
        <v>38</v>
      </c>
      <c r="B18" s="120" t="s">
        <v>39</v>
      </c>
      <c r="D18" s="154">
        <v>3</v>
      </c>
      <c r="E18" s="164" t="s">
        <v>40</v>
      </c>
      <c r="F18" s="165" t="s">
        <v>41</v>
      </c>
      <c r="G18" s="166">
        <f>IF(G14=0,0,G15/G14*100)</f>
        <v>3.1915782437964744</v>
      </c>
      <c r="H18" s="166">
        <f aca="true" t="shared" si="5" ref="H18:V18">IF(H14=0,0,H15/H14*100)</f>
        <v>3.190477867380357</v>
      </c>
      <c r="I18" s="166">
        <f t="shared" si="5"/>
        <v>4.718445167011528</v>
      </c>
      <c r="J18" s="166">
        <f t="shared" si="5"/>
        <v>4.718621561808409</v>
      </c>
      <c r="K18" s="166">
        <f t="shared" si="5"/>
        <v>4.718332272437937</v>
      </c>
      <c r="L18" s="166">
        <f t="shared" si="5"/>
        <v>4.72027972027972</v>
      </c>
      <c r="M18" s="166">
        <f t="shared" si="5"/>
        <v>4.716596438765801</v>
      </c>
      <c r="N18" s="166">
        <f t="shared" si="5"/>
        <v>4.722307321983457</v>
      </c>
      <c r="O18" s="166">
        <f t="shared" si="5"/>
        <v>4.718217562254259</v>
      </c>
      <c r="P18" s="166">
        <f t="shared" si="5"/>
        <v>4.719545342228812</v>
      </c>
      <c r="Q18" s="166">
        <f t="shared" si="5"/>
        <v>4.7189389154561034</v>
      </c>
      <c r="R18" s="166">
        <f t="shared" si="5"/>
        <v>4.717440727508931</v>
      </c>
      <c r="S18" s="166">
        <f t="shared" si="5"/>
        <v>4.718239413137713</v>
      </c>
      <c r="T18" s="166">
        <f t="shared" si="5"/>
        <v>4.717746609481859</v>
      </c>
      <c r="U18" s="166">
        <f t="shared" si="5"/>
        <v>4.731337084167201</v>
      </c>
      <c r="V18" s="167">
        <f t="shared" si="5"/>
        <v>4.719894133215704</v>
      </c>
      <c r="W18" s="168">
        <f aca="true" t="shared" si="6" ref="W18:AB18">IF(W14=0,0,W15/W14*100)</f>
        <v>4.719020172910662</v>
      </c>
      <c r="X18" s="168">
        <f t="shared" si="6"/>
        <v>4.719067984073145</v>
      </c>
      <c r="Y18" s="167">
        <f t="shared" si="6"/>
        <v>4.719043332904719</v>
      </c>
      <c r="Z18" s="168">
        <f t="shared" si="6"/>
        <v>4.7185714498828935</v>
      </c>
      <c r="AA18" s="168">
        <f t="shared" si="6"/>
        <v>4.722615118654723</v>
      </c>
      <c r="AB18" s="167">
        <f t="shared" si="6"/>
        <v>4.720724741786329</v>
      </c>
      <c r="AC18" s="208"/>
    </row>
    <row r="19" spans="1:29" ht="39.75" customHeight="1">
      <c r="A19" s="124" t="s">
        <v>42</v>
      </c>
      <c r="B19" s="120" t="s">
        <v>43</v>
      </c>
      <c r="D19" s="154">
        <v>4</v>
      </c>
      <c r="E19" s="164" t="s">
        <v>44</v>
      </c>
      <c r="F19" s="156" t="s">
        <v>28</v>
      </c>
      <c r="G19" s="160">
        <f>G20+G21</f>
        <v>23.174</v>
      </c>
      <c r="H19" s="160">
        <f aca="true" t="shared" si="7" ref="H19:U19">H20+H21</f>
        <v>27.491</v>
      </c>
      <c r="I19" s="160">
        <f t="shared" si="7"/>
        <v>25.787</v>
      </c>
      <c r="J19" s="160">
        <f t="shared" si="7"/>
        <v>2.411</v>
      </c>
      <c r="K19" s="160">
        <f t="shared" si="7"/>
        <v>2.395</v>
      </c>
      <c r="L19" s="160">
        <f t="shared" si="7"/>
        <v>2.071</v>
      </c>
      <c r="M19" s="160">
        <f t="shared" si="7"/>
        <v>2.103</v>
      </c>
      <c r="N19" s="160">
        <f t="shared" si="7"/>
        <v>2.177</v>
      </c>
      <c r="O19" s="160">
        <f t="shared" si="7"/>
        <v>2.181</v>
      </c>
      <c r="P19" s="160">
        <f t="shared" si="7"/>
        <v>1.928</v>
      </c>
      <c r="Q19" s="160">
        <f t="shared" si="7"/>
        <v>2.112</v>
      </c>
      <c r="R19" s="160">
        <f t="shared" si="7"/>
        <v>2.347</v>
      </c>
      <c r="S19" s="160">
        <f t="shared" si="7"/>
        <v>2.286</v>
      </c>
      <c r="T19" s="160">
        <f t="shared" si="7"/>
        <v>2.466</v>
      </c>
      <c r="U19" s="160">
        <f t="shared" si="7"/>
        <v>2.523</v>
      </c>
      <c r="V19" s="161">
        <f>SUM(J19:U19)</f>
        <v>27.000000000000004</v>
      </c>
      <c r="W19" s="162">
        <f>SUM(J19:L19)</f>
        <v>6.877000000000001</v>
      </c>
      <c r="X19" s="162">
        <f>SUM(M19:O19)</f>
        <v>6.461</v>
      </c>
      <c r="Y19" s="161">
        <f>W19+X19</f>
        <v>13.338000000000001</v>
      </c>
      <c r="Z19" s="162">
        <f>SUM(P19:R19)</f>
        <v>6.3870000000000005</v>
      </c>
      <c r="AA19" s="162">
        <f>SUM(S19:U19)</f>
        <v>7.275</v>
      </c>
      <c r="AB19" s="161">
        <f>Z19+AA19</f>
        <v>13.662</v>
      </c>
      <c r="AC19" s="208"/>
    </row>
    <row r="20" spans="1:29" ht="24.75" customHeight="1">
      <c r="A20" s="124" t="s">
        <v>45</v>
      </c>
      <c r="B20" s="120" t="s">
        <v>46</v>
      </c>
      <c r="D20" s="154" t="s">
        <v>47</v>
      </c>
      <c r="E20" s="164" t="s">
        <v>46</v>
      </c>
      <c r="F20" s="156" t="s">
        <v>28</v>
      </c>
      <c r="G20" s="160"/>
      <c r="H20" s="160"/>
      <c r="I20" s="160"/>
      <c r="J20" s="160"/>
      <c r="K20" s="160"/>
      <c r="L20" s="160"/>
      <c r="M20" s="160"/>
      <c r="N20" s="160"/>
      <c r="O20" s="160"/>
      <c r="P20" s="160"/>
      <c r="Q20" s="160"/>
      <c r="R20" s="160"/>
      <c r="S20" s="160"/>
      <c r="T20" s="160"/>
      <c r="U20" s="160"/>
      <c r="V20" s="161">
        <f>SUM(J20:U20)</f>
        <v>0</v>
      </c>
      <c r="W20" s="162">
        <f>SUM(J20:L20)</f>
        <v>0</v>
      </c>
      <c r="X20" s="162">
        <f>SUM(M20:O20)</f>
        <v>0</v>
      </c>
      <c r="Y20" s="161">
        <f>W20+X20</f>
        <v>0</v>
      </c>
      <c r="Z20" s="162">
        <f>SUM(P20:R20)</f>
        <v>0</v>
      </c>
      <c r="AA20" s="162">
        <f>SUM(S20:U20)</f>
        <v>0</v>
      </c>
      <c r="AB20" s="161">
        <f>Z20+AA20</f>
        <v>0</v>
      </c>
      <c r="AC20" s="208"/>
    </row>
    <row r="21" spans="1:29" ht="39.75" customHeight="1" thickBot="1">
      <c r="A21" s="124" t="s">
        <v>48</v>
      </c>
      <c r="B21" s="120" t="s">
        <v>49</v>
      </c>
      <c r="D21" s="169" t="s">
        <v>50</v>
      </c>
      <c r="E21" s="170" t="s">
        <v>49</v>
      </c>
      <c r="F21" s="171" t="s">
        <v>28</v>
      </c>
      <c r="G21" s="172">
        <v>23.174</v>
      </c>
      <c r="H21" s="172">
        <v>27.491</v>
      </c>
      <c r="I21" s="172">
        <v>25.787</v>
      </c>
      <c r="J21" s="172">
        <v>2.411</v>
      </c>
      <c r="K21" s="172">
        <v>2.395</v>
      </c>
      <c r="L21" s="172">
        <v>2.071</v>
      </c>
      <c r="M21" s="172">
        <v>2.103</v>
      </c>
      <c r="N21" s="172">
        <v>2.177</v>
      </c>
      <c r="O21" s="172">
        <v>2.181</v>
      </c>
      <c r="P21" s="172">
        <v>1.928</v>
      </c>
      <c r="Q21" s="172">
        <v>2.112</v>
      </c>
      <c r="R21" s="172">
        <v>2.347</v>
      </c>
      <c r="S21" s="172">
        <v>2.286</v>
      </c>
      <c r="T21" s="172">
        <v>2.466</v>
      </c>
      <c r="U21" s="172">
        <v>2.523</v>
      </c>
      <c r="V21" s="173">
        <f>SUM(J21:U21)</f>
        <v>27.000000000000004</v>
      </c>
      <c r="W21" s="162">
        <f>SUM(J21:L21)</f>
        <v>6.877000000000001</v>
      </c>
      <c r="X21" s="162">
        <f>SUM(M21:O21)</f>
        <v>6.461</v>
      </c>
      <c r="Y21" s="161">
        <f>W21+X21</f>
        <v>13.338000000000001</v>
      </c>
      <c r="Z21" s="162">
        <f>SUM(P21:R21)</f>
        <v>6.3870000000000005</v>
      </c>
      <c r="AA21" s="162">
        <f>SUM(S21:U21)</f>
        <v>7.275</v>
      </c>
      <c r="AB21" s="161">
        <f>Z21+AA21</f>
        <v>13.662</v>
      </c>
      <c r="AC21" s="208"/>
    </row>
    <row r="22" spans="1:28" ht="26.25" customHeight="1" thickBot="1">
      <c r="A22" s="124"/>
      <c r="B22" s="120"/>
      <c r="D22" s="144"/>
      <c r="E22" s="145" t="s">
        <v>51</v>
      </c>
      <c r="F22" s="146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8"/>
      <c r="W22" s="148"/>
      <c r="X22" s="148"/>
      <c r="Y22" s="148"/>
      <c r="Z22" s="148"/>
      <c r="AA22" s="148"/>
      <c r="AB22" s="148"/>
    </row>
    <row r="23" spans="1:28" ht="39.75" customHeight="1">
      <c r="A23" s="124" t="s">
        <v>52</v>
      </c>
      <c r="B23" s="120" t="s">
        <v>26</v>
      </c>
      <c r="D23" s="149" t="s">
        <v>53</v>
      </c>
      <c r="E23" s="150" t="s">
        <v>27</v>
      </c>
      <c r="F23" s="151" t="s">
        <v>54</v>
      </c>
      <c r="G23" s="174">
        <f>G24+G28</f>
        <v>3.629</v>
      </c>
      <c r="H23" s="174">
        <f aca="true" t="shared" si="8" ref="H23:V23">H24+H28</f>
        <v>3.629</v>
      </c>
      <c r="I23" s="174">
        <f t="shared" si="8"/>
        <v>3.6997999999999998</v>
      </c>
      <c r="J23" s="174">
        <f t="shared" si="8"/>
        <v>4.425</v>
      </c>
      <c r="K23" s="174">
        <f t="shared" si="8"/>
        <v>4.623</v>
      </c>
      <c r="L23" s="174">
        <f t="shared" si="8"/>
        <v>4.146</v>
      </c>
      <c r="M23" s="174">
        <f t="shared" si="8"/>
        <v>3.9170000000000003</v>
      </c>
      <c r="N23" s="174">
        <f t="shared" si="8"/>
        <v>3.4539999999999997</v>
      </c>
      <c r="O23" s="174">
        <f t="shared" si="8"/>
        <v>3.318</v>
      </c>
      <c r="P23" s="174">
        <f t="shared" si="8"/>
        <v>3.206</v>
      </c>
      <c r="Q23" s="174">
        <f t="shared" si="8"/>
        <v>3.424</v>
      </c>
      <c r="R23" s="174">
        <f t="shared" si="8"/>
        <v>3.948</v>
      </c>
      <c r="S23" s="174">
        <f t="shared" si="8"/>
        <v>4.164</v>
      </c>
      <c r="T23" s="174">
        <f t="shared" si="8"/>
        <v>4.408</v>
      </c>
      <c r="U23" s="174">
        <f t="shared" si="8"/>
        <v>4.738</v>
      </c>
      <c r="V23" s="175">
        <f t="shared" si="8"/>
        <v>3.9809166666666673</v>
      </c>
      <c r="W23" s="174">
        <f aca="true" t="shared" si="9" ref="W23:AB23">W24+W28</f>
        <v>4.398000000000001</v>
      </c>
      <c r="X23" s="174">
        <f t="shared" si="9"/>
        <v>3.5629999999999997</v>
      </c>
      <c r="Y23" s="175">
        <f t="shared" si="9"/>
        <v>3.9805000000000006</v>
      </c>
      <c r="Z23" s="174">
        <f t="shared" si="9"/>
        <v>3.5260000000000002</v>
      </c>
      <c r="AA23" s="174">
        <f t="shared" si="9"/>
        <v>4.436666666666667</v>
      </c>
      <c r="AB23" s="175">
        <f t="shared" si="9"/>
        <v>3.981333333333334</v>
      </c>
    </row>
    <row r="24" spans="1:28" ht="39.75" customHeight="1">
      <c r="A24" s="124" t="s">
        <v>55</v>
      </c>
      <c r="B24" s="120" t="s">
        <v>30</v>
      </c>
      <c r="D24" s="154" t="s">
        <v>56</v>
      </c>
      <c r="E24" s="155" t="s">
        <v>31</v>
      </c>
      <c r="F24" s="156" t="s">
        <v>54</v>
      </c>
      <c r="G24" s="176">
        <f aca="true" t="shared" si="10" ref="G24:V24">SUM(G25:G26)</f>
        <v>0.116</v>
      </c>
      <c r="H24" s="176">
        <f t="shared" si="10"/>
        <v>0.116</v>
      </c>
      <c r="I24" s="176">
        <f t="shared" si="10"/>
        <v>0.1748</v>
      </c>
      <c r="J24" s="176">
        <f t="shared" si="10"/>
        <v>0.209</v>
      </c>
      <c r="K24" s="176">
        <f t="shared" si="10"/>
        <v>0.218</v>
      </c>
      <c r="L24" s="176">
        <f t="shared" si="10"/>
        <v>0.196</v>
      </c>
      <c r="M24" s="176">
        <f t="shared" si="10"/>
        <v>0.185</v>
      </c>
      <c r="N24" s="176">
        <f t="shared" si="10"/>
        <v>0.163</v>
      </c>
      <c r="O24" s="176">
        <f t="shared" si="10"/>
        <v>0.157</v>
      </c>
      <c r="P24" s="176">
        <f t="shared" si="10"/>
        <v>0.151</v>
      </c>
      <c r="Q24" s="176">
        <f t="shared" si="10"/>
        <v>0.162</v>
      </c>
      <c r="R24" s="176">
        <f t="shared" si="10"/>
        <v>0.186</v>
      </c>
      <c r="S24" s="176">
        <f t="shared" si="10"/>
        <v>0.197</v>
      </c>
      <c r="T24" s="176">
        <f t="shared" si="10"/>
        <v>0.208</v>
      </c>
      <c r="U24" s="176">
        <f t="shared" si="10"/>
        <v>0.224</v>
      </c>
      <c r="V24" s="177">
        <f t="shared" si="10"/>
        <v>0.18800000000000003</v>
      </c>
      <c r="W24" s="178">
        <f aca="true" t="shared" si="11" ref="W24:AB24">SUM(W25:W26)</f>
        <v>0.20766666666666667</v>
      </c>
      <c r="X24" s="178">
        <f t="shared" si="11"/>
        <v>0.16833333333333333</v>
      </c>
      <c r="Y24" s="177">
        <f t="shared" si="11"/>
        <v>0.188</v>
      </c>
      <c r="Z24" s="178">
        <f t="shared" si="11"/>
        <v>0.16633333333333333</v>
      </c>
      <c r="AA24" s="178">
        <f t="shared" si="11"/>
        <v>0.20966666666666667</v>
      </c>
      <c r="AB24" s="177">
        <f t="shared" si="11"/>
        <v>0.188</v>
      </c>
    </row>
    <row r="25" spans="1:28" ht="24.75" customHeight="1">
      <c r="A25" s="124" t="s">
        <v>57</v>
      </c>
      <c r="B25" s="120" t="s">
        <v>33</v>
      </c>
      <c r="D25" s="154" t="s">
        <v>58</v>
      </c>
      <c r="E25" s="155" t="s">
        <v>33</v>
      </c>
      <c r="F25" s="156" t="s">
        <v>54</v>
      </c>
      <c r="G25" s="179"/>
      <c r="H25" s="179"/>
      <c r="I25" s="179"/>
      <c r="J25" s="179"/>
      <c r="K25" s="179"/>
      <c r="L25" s="179"/>
      <c r="M25" s="179"/>
      <c r="N25" s="179"/>
      <c r="O25" s="179"/>
      <c r="P25" s="179"/>
      <c r="Q25" s="179"/>
      <c r="R25" s="179"/>
      <c r="S25" s="179"/>
      <c r="T25" s="179"/>
      <c r="U25" s="179"/>
      <c r="V25" s="180">
        <f>SUM(J25:U25)/12</f>
        <v>0</v>
      </c>
      <c r="W25" s="179">
        <f>(J25+K25+L25)/3</f>
        <v>0</v>
      </c>
      <c r="X25" s="179">
        <f>(M25+N25+O25)/3</f>
        <v>0</v>
      </c>
      <c r="Y25" s="180">
        <f>(W25+X25)/2</f>
        <v>0</v>
      </c>
      <c r="Z25" s="179">
        <f>(P25+Q25+R25)/3</f>
        <v>0</v>
      </c>
      <c r="AA25" s="179">
        <f>(S25+T25+U25)/3</f>
        <v>0</v>
      </c>
      <c r="AB25" s="180">
        <f>(Z25+AA25)/2</f>
        <v>0</v>
      </c>
    </row>
    <row r="26" spans="1:28" ht="39.75" customHeight="1">
      <c r="A26" s="124" t="s">
        <v>59</v>
      </c>
      <c r="B26" s="120" t="s">
        <v>36</v>
      </c>
      <c r="D26" s="154" t="s">
        <v>60</v>
      </c>
      <c r="E26" s="155" t="s">
        <v>36</v>
      </c>
      <c r="F26" s="156" t="s">
        <v>54</v>
      </c>
      <c r="G26" s="179">
        <v>0.116</v>
      </c>
      <c r="H26" s="179">
        <v>0.116</v>
      </c>
      <c r="I26" s="179">
        <v>0.1748</v>
      </c>
      <c r="J26" s="179">
        <f>ROUND((J28/0.9528)-J28,3)</f>
        <v>0.209</v>
      </c>
      <c r="K26" s="179">
        <f>ROUND((K28/0.9528)-K28,3)</f>
        <v>0.218</v>
      </c>
      <c r="L26" s="179">
        <f>ROUND((L28/0.9528)-L28,3)</f>
        <v>0.196</v>
      </c>
      <c r="M26" s="179">
        <f aca="true" t="shared" si="12" ref="M26:U26">ROUND((M28/0.9528)-M28,3)</f>
        <v>0.185</v>
      </c>
      <c r="N26" s="179">
        <f t="shared" si="12"/>
        <v>0.163</v>
      </c>
      <c r="O26" s="179">
        <f t="shared" si="12"/>
        <v>0.157</v>
      </c>
      <c r="P26" s="179">
        <f t="shared" si="12"/>
        <v>0.151</v>
      </c>
      <c r="Q26" s="179">
        <f t="shared" si="12"/>
        <v>0.162</v>
      </c>
      <c r="R26" s="179">
        <f t="shared" si="12"/>
        <v>0.186</v>
      </c>
      <c r="S26" s="179">
        <f t="shared" si="12"/>
        <v>0.197</v>
      </c>
      <c r="T26" s="179">
        <f t="shared" si="12"/>
        <v>0.208</v>
      </c>
      <c r="U26" s="179">
        <f t="shared" si="12"/>
        <v>0.224</v>
      </c>
      <c r="V26" s="180">
        <f>SUM(J26:U26)/12</f>
        <v>0.18800000000000003</v>
      </c>
      <c r="W26" s="179">
        <f>(J26+K26+L26)/3</f>
        <v>0.20766666666666667</v>
      </c>
      <c r="X26" s="179">
        <f>(M26+N26+O26)/3</f>
        <v>0.16833333333333333</v>
      </c>
      <c r="Y26" s="180">
        <f>(W26+X26)/2</f>
        <v>0.188</v>
      </c>
      <c r="Z26" s="179">
        <f>(P26+Q26+R26)/3</f>
        <v>0.16633333333333333</v>
      </c>
      <c r="AA26" s="179">
        <f>(S26+T26+U26)/3</f>
        <v>0.20966666666666667</v>
      </c>
      <c r="AB26" s="180">
        <f>(Z26+AA26)/2</f>
        <v>0.188</v>
      </c>
    </row>
    <row r="27" spans="1:28" ht="39.75" customHeight="1">
      <c r="A27" s="124" t="s">
        <v>61</v>
      </c>
      <c r="B27" s="120" t="s">
        <v>39</v>
      </c>
      <c r="D27" s="154" t="s">
        <v>62</v>
      </c>
      <c r="E27" s="164" t="s">
        <v>40</v>
      </c>
      <c r="F27" s="165" t="s">
        <v>41</v>
      </c>
      <c r="G27" s="179">
        <f>IF(G23=0,0,G24/G23*100)</f>
        <v>3.1964728575365116</v>
      </c>
      <c r="H27" s="179">
        <f aca="true" t="shared" si="13" ref="H27:V27">IF(H23=0,0,H24/H23*100)</f>
        <v>3.1964728575365116</v>
      </c>
      <c r="I27" s="181">
        <f t="shared" si="13"/>
        <v>4.72457970701119</v>
      </c>
      <c r="J27" s="181">
        <f t="shared" si="13"/>
        <v>4.72316384180791</v>
      </c>
      <c r="K27" s="181">
        <f t="shared" si="13"/>
        <v>4.715552671425481</v>
      </c>
      <c r="L27" s="181">
        <f t="shared" si="13"/>
        <v>4.72744814278823</v>
      </c>
      <c r="M27" s="181">
        <f t="shared" si="13"/>
        <v>4.723002297676794</v>
      </c>
      <c r="N27" s="181">
        <f t="shared" si="13"/>
        <v>4.7191661841343375</v>
      </c>
      <c r="O27" s="181">
        <f t="shared" si="13"/>
        <v>4.7317661241711875</v>
      </c>
      <c r="P27" s="181">
        <f t="shared" si="13"/>
        <v>4.70991890205864</v>
      </c>
      <c r="Q27" s="181">
        <f t="shared" si="13"/>
        <v>4.731308411214954</v>
      </c>
      <c r="R27" s="181">
        <f t="shared" si="13"/>
        <v>4.711246200607903</v>
      </c>
      <c r="S27" s="181">
        <f t="shared" si="13"/>
        <v>4.7310278578290115</v>
      </c>
      <c r="T27" s="181">
        <f t="shared" si="13"/>
        <v>4.718693284936479</v>
      </c>
      <c r="U27" s="181">
        <f t="shared" si="13"/>
        <v>4.727733220768257</v>
      </c>
      <c r="V27" s="182">
        <f t="shared" si="13"/>
        <v>4.7225304054761255</v>
      </c>
      <c r="W27" s="183">
        <f aca="true" t="shared" si="14" ref="W27:AB27">IF(W23=0,0,W24/W23*100)</f>
        <v>4.721843262088828</v>
      </c>
      <c r="X27" s="183">
        <f t="shared" si="14"/>
        <v>4.724483113481149</v>
      </c>
      <c r="Y27" s="182">
        <f t="shared" si="14"/>
        <v>4.723024745634969</v>
      </c>
      <c r="Z27" s="183">
        <f t="shared" si="14"/>
        <v>4.717337871053129</v>
      </c>
      <c r="AA27" s="183">
        <f t="shared" si="14"/>
        <v>4.725770097670924</v>
      </c>
      <c r="AB27" s="182">
        <f t="shared" si="14"/>
        <v>4.7220361687876755</v>
      </c>
    </row>
    <row r="28" spans="1:28" ht="39.75" customHeight="1">
      <c r="A28" s="124" t="s">
        <v>63</v>
      </c>
      <c r="B28" s="120" t="s">
        <v>43</v>
      </c>
      <c r="D28" s="154" t="s">
        <v>64</v>
      </c>
      <c r="E28" s="164" t="s">
        <v>65</v>
      </c>
      <c r="F28" s="156" t="s">
        <v>54</v>
      </c>
      <c r="G28" s="179">
        <f>G29+G30</f>
        <v>3.513</v>
      </c>
      <c r="H28" s="179">
        <f aca="true" t="shared" si="15" ref="H28:V28">H29+H30</f>
        <v>3.513</v>
      </c>
      <c r="I28" s="179">
        <f t="shared" si="15"/>
        <v>3.525</v>
      </c>
      <c r="J28" s="179">
        <f t="shared" si="15"/>
        <v>4.216</v>
      </c>
      <c r="K28" s="179">
        <f t="shared" si="15"/>
        <v>4.405</v>
      </c>
      <c r="L28" s="179">
        <f t="shared" si="15"/>
        <v>3.95</v>
      </c>
      <c r="M28" s="179">
        <f t="shared" si="15"/>
        <v>3.732</v>
      </c>
      <c r="N28" s="179">
        <f t="shared" si="15"/>
        <v>3.291</v>
      </c>
      <c r="O28" s="179">
        <f t="shared" si="15"/>
        <v>3.161</v>
      </c>
      <c r="P28" s="179">
        <f t="shared" si="15"/>
        <v>3.055</v>
      </c>
      <c r="Q28" s="179">
        <f t="shared" si="15"/>
        <v>3.262</v>
      </c>
      <c r="R28" s="179">
        <f t="shared" si="15"/>
        <v>3.762</v>
      </c>
      <c r="S28" s="179">
        <f t="shared" si="15"/>
        <v>3.967</v>
      </c>
      <c r="T28" s="179">
        <f t="shared" si="15"/>
        <v>4.2</v>
      </c>
      <c r="U28" s="179">
        <f t="shared" si="15"/>
        <v>4.514</v>
      </c>
      <c r="V28" s="180">
        <f t="shared" si="15"/>
        <v>3.792916666666667</v>
      </c>
      <c r="W28" s="179">
        <f aca="true" t="shared" si="16" ref="W28:AB28">W29+W30</f>
        <v>4.190333333333334</v>
      </c>
      <c r="X28" s="179">
        <f t="shared" si="16"/>
        <v>3.3946666666666663</v>
      </c>
      <c r="Y28" s="180">
        <f t="shared" si="16"/>
        <v>3.7925000000000004</v>
      </c>
      <c r="Z28" s="179">
        <f t="shared" si="16"/>
        <v>3.359666666666667</v>
      </c>
      <c r="AA28" s="179">
        <f t="shared" si="16"/>
        <v>4.227</v>
      </c>
      <c r="AB28" s="180">
        <f t="shared" si="16"/>
        <v>3.793333333333334</v>
      </c>
    </row>
    <row r="29" spans="1:28" ht="27.75" customHeight="1">
      <c r="A29" s="124" t="s">
        <v>66</v>
      </c>
      <c r="B29" s="120" t="s">
        <v>46</v>
      </c>
      <c r="D29" s="154" t="s">
        <v>67</v>
      </c>
      <c r="E29" s="164" t="s">
        <v>46</v>
      </c>
      <c r="F29" s="156" t="s">
        <v>54</v>
      </c>
      <c r="G29" s="179"/>
      <c r="H29" s="179"/>
      <c r="I29" s="179"/>
      <c r="J29" s="179"/>
      <c r="K29" s="179"/>
      <c r="L29" s="179"/>
      <c r="M29" s="179"/>
      <c r="N29" s="179"/>
      <c r="O29" s="179"/>
      <c r="P29" s="179"/>
      <c r="Q29" s="179"/>
      <c r="R29" s="179"/>
      <c r="S29" s="179"/>
      <c r="T29" s="179"/>
      <c r="U29" s="179"/>
      <c r="V29" s="180">
        <f>SUM(J29:U29)/12</f>
        <v>0</v>
      </c>
      <c r="W29" s="179">
        <f>(J29+K29+L29)/3</f>
        <v>0</v>
      </c>
      <c r="X29" s="179">
        <f>(M29+N29+O29)/3</f>
        <v>0</v>
      </c>
      <c r="Y29" s="180">
        <f>(W29+X29)/2</f>
        <v>0</v>
      </c>
      <c r="Z29" s="179">
        <f>(P29+Q29+R29)/3</f>
        <v>0</v>
      </c>
      <c r="AA29" s="179">
        <f>(S29+T29+U29)/3</f>
        <v>0</v>
      </c>
      <c r="AB29" s="180">
        <f>(Z29+AA29)/2</f>
        <v>0</v>
      </c>
    </row>
    <row r="30" spans="1:28" ht="39.75" customHeight="1">
      <c r="A30" s="124" t="s">
        <v>68</v>
      </c>
      <c r="B30" s="120" t="s">
        <v>49</v>
      </c>
      <c r="D30" s="154" t="s">
        <v>69</v>
      </c>
      <c r="E30" s="164" t="s">
        <v>49</v>
      </c>
      <c r="F30" s="156" t="s">
        <v>54</v>
      </c>
      <c r="G30" s="179">
        <f>G31</f>
        <v>3.513</v>
      </c>
      <c r="H30" s="179">
        <f aca="true" t="shared" si="17" ref="H30:U30">H31</f>
        <v>3.513</v>
      </c>
      <c r="I30" s="179">
        <f t="shared" si="17"/>
        <v>3.525</v>
      </c>
      <c r="J30" s="179">
        <f t="shared" si="17"/>
        <v>4.216</v>
      </c>
      <c r="K30" s="179">
        <f t="shared" si="17"/>
        <v>4.405</v>
      </c>
      <c r="L30" s="179">
        <f t="shared" si="17"/>
        <v>3.95</v>
      </c>
      <c r="M30" s="179">
        <f t="shared" si="17"/>
        <v>3.732</v>
      </c>
      <c r="N30" s="179">
        <f t="shared" si="17"/>
        <v>3.291</v>
      </c>
      <c r="O30" s="179">
        <f t="shared" si="17"/>
        <v>3.161</v>
      </c>
      <c r="P30" s="179">
        <f t="shared" si="17"/>
        <v>3.055</v>
      </c>
      <c r="Q30" s="179">
        <f t="shared" si="17"/>
        <v>3.262</v>
      </c>
      <c r="R30" s="179">
        <f t="shared" si="17"/>
        <v>3.762</v>
      </c>
      <c r="S30" s="179">
        <f t="shared" si="17"/>
        <v>3.967</v>
      </c>
      <c r="T30" s="179">
        <f t="shared" si="17"/>
        <v>4.2</v>
      </c>
      <c r="U30" s="179">
        <f t="shared" si="17"/>
        <v>4.514</v>
      </c>
      <c r="V30" s="180">
        <f>SUM(J30:U30)/12</f>
        <v>3.792916666666667</v>
      </c>
      <c r="W30" s="179">
        <f>(J30+K30+L30)/3</f>
        <v>4.190333333333334</v>
      </c>
      <c r="X30" s="179">
        <f>(M30+N30+O30)/3</f>
        <v>3.3946666666666663</v>
      </c>
      <c r="Y30" s="180">
        <f>(W30+X30)/2</f>
        <v>3.7925000000000004</v>
      </c>
      <c r="Z30" s="179">
        <f>(P30+Q30+R30)/3</f>
        <v>3.359666666666667</v>
      </c>
      <c r="AA30" s="179">
        <f>(S30+T30+U30)/3</f>
        <v>4.227</v>
      </c>
      <c r="AB30" s="180">
        <f>(Z30+AA30)/2</f>
        <v>3.793333333333334</v>
      </c>
    </row>
    <row r="31" spans="1:28" ht="39.75" customHeight="1">
      <c r="A31" s="124" t="s">
        <v>70</v>
      </c>
      <c r="B31" s="120" t="s">
        <v>71</v>
      </c>
      <c r="D31" s="154" t="s">
        <v>72</v>
      </c>
      <c r="E31" s="155" t="s">
        <v>73</v>
      </c>
      <c r="F31" s="165" t="s">
        <v>54</v>
      </c>
      <c r="G31" s="176">
        <f aca="true" t="shared" si="18" ref="G31:V31">SUM(G32:G33)</f>
        <v>3.513</v>
      </c>
      <c r="H31" s="176">
        <f t="shared" si="18"/>
        <v>3.513</v>
      </c>
      <c r="I31" s="176">
        <f t="shared" si="18"/>
        <v>3.525</v>
      </c>
      <c r="J31" s="176">
        <f t="shared" si="18"/>
        <v>4.216</v>
      </c>
      <c r="K31" s="176">
        <f t="shared" si="18"/>
        <v>4.405</v>
      </c>
      <c r="L31" s="176">
        <f t="shared" si="18"/>
        <v>3.95</v>
      </c>
      <c r="M31" s="176">
        <f t="shared" si="18"/>
        <v>3.732</v>
      </c>
      <c r="N31" s="176">
        <f t="shared" si="18"/>
        <v>3.291</v>
      </c>
      <c r="O31" s="176">
        <f t="shared" si="18"/>
        <v>3.161</v>
      </c>
      <c r="P31" s="176">
        <f t="shared" si="18"/>
        <v>3.055</v>
      </c>
      <c r="Q31" s="176">
        <f t="shared" si="18"/>
        <v>3.262</v>
      </c>
      <c r="R31" s="176">
        <f t="shared" si="18"/>
        <v>3.762</v>
      </c>
      <c r="S31" s="176">
        <f t="shared" si="18"/>
        <v>3.967</v>
      </c>
      <c r="T31" s="176">
        <f t="shared" si="18"/>
        <v>4.2</v>
      </c>
      <c r="U31" s="176">
        <f t="shared" si="18"/>
        <v>4.514</v>
      </c>
      <c r="V31" s="177">
        <f t="shared" si="18"/>
        <v>3.792916666666667</v>
      </c>
      <c r="W31" s="178">
        <f aca="true" t="shared" si="19" ref="W31:AB31">SUM(W32:W33)</f>
        <v>4.190333333333334</v>
      </c>
      <c r="X31" s="178">
        <f t="shared" si="19"/>
        <v>3.3946666666666663</v>
      </c>
      <c r="Y31" s="177">
        <f t="shared" si="19"/>
        <v>3.7925000000000004</v>
      </c>
      <c r="Z31" s="178">
        <f t="shared" si="19"/>
        <v>3.359666666666667</v>
      </c>
      <c r="AA31" s="178">
        <f t="shared" si="19"/>
        <v>4.227</v>
      </c>
      <c r="AB31" s="177">
        <f t="shared" si="19"/>
        <v>3.793333333333334</v>
      </c>
    </row>
    <row r="32" spans="1:28" ht="27.75" customHeight="1">
      <c r="A32" s="124" t="s">
        <v>74</v>
      </c>
      <c r="B32" s="120" t="s">
        <v>33</v>
      </c>
      <c r="D32" s="169" t="s">
        <v>75</v>
      </c>
      <c r="E32" s="184" t="s">
        <v>33</v>
      </c>
      <c r="F32" s="185" t="s">
        <v>54</v>
      </c>
      <c r="G32" s="179"/>
      <c r="H32" s="179"/>
      <c r="I32" s="179"/>
      <c r="J32" s="179"/>
      <c r="K32" s="179"/>
      <c r="L32" s="179"/>
      <c r="M32" s="179"/>
      <c r="N32" s="179"/>
      <c r="O32" s="179"/>
      <c r="P32" s="179"/>
      <c r="Q32" s="179"/>
      <c r="R32" s="179"/>
      <c r="S32" s="179"/>
      <c r="T32" s="179"/>
      <c r="U32" s="179"/>
      <c r="V32" s="180">
        <f>SUM(J32:U32)/12</f>
        <v>0</v>
      </c>
      <c r="W32" s="179">
        <f>(J32+K32+L32)/3</f>
        <v>0</v>
      </c>
      <c r="X32" s="179">
        <f>(M32+N32+O32)/3</f>
        <v>0</v>
      </c>
      <c r="Y32" s="180">
        <f>(W32+X32)/2</f>
        <v>0</v>
      </c>
      <c r="Z32" s="179">
        <f>(P32+Q32+R32)/3</f>
        <v>0</v>
      </c>
      <c r="AA32" s="179">
        <f>(S32+T32+U32)/3</f>
        <v>0</v>
      </c>
      <c r="AB32" s="180">
        <f>(Z32+AA32)/2</f>
        <v>0</v>
      </c>
    </row>
    <row r="33" spans="1:28" ht="39.75" customHeight="1">
      <c r="A33" s="124" t="s">
        <v>76</v>
      </c>
      <c r="B33" s="120" t="s">
        <v>77</v>
      </c>
      <c r="D33" s="169" t="s">
        <v>78</v>
      </c>
      <c r="E33" s="184" t="s">
        <v>77</v>
      </c>
      <c r="F33" s="185" t="s">
        <v>54</v>
      </c>
      <c r="G33" s="176">
        <f>Субабоненты!F13</f>
        <v>3.513</v>
      </c>
      <c r="H33" s="176">
        <f>Субабоненты!G13</f>
        <v>3.513</v>
      </c>
      <c r="I33" s="176">
        <f>Субабоненты!H13</f>
        <v>3.525</v>
      </c>
      <c r="J33" s="176">
        <f>Субабоненты!I13</f>
        <v>4.216</v>
      </c>
      <c r="K33" s="176">
        <f>Субабоненты!J13</f>
        <v>4.405</v>
      </c>
      <c r="L33" s="176">
        <f>Субабоненты!K13</f>
        <v>3.95</v>
      </c>
      <c r="M33" s="176">
        <f>Субабоненты!L13</f>
        <v>3.732</v>
      </c>
      <c r="N33" s="176">
        <f>Субабоненты!M13</f>
        <v>3.291</v>
      </c>
      <c r="O33" s="176">
        <f>Субабоненты!N13</f>
        <v>3.161</v>
      </c>
      <c r="P33" s="176">
        <f>Субабоненты!O13</f>
        <v>3.055</v>
      </c>
      <c r="Q33" s="176">
        <f>Субабоненты!P13</f>
        <v>3.262</v>
      </c>
      <c r="R33" s="176">
        <f>Субабоненты!Q13</f>
        <v>3.762</v>
      </c>
      <c r="S33" s="176">
        <f>Субабоненты!R13</f>
        <v>3.967</v>
      </c>
      <c r="T33" s="176">
        <f>Субабоненты!S13</f>
        <v>4.2</v>
      </c>
      <c r="U33" s="176">
        <f>Субабоненты!T13</f>
        <v>4.514</v>
      </c>
      <c r="V33" s="186">
        <f>Субабоненты!U13</f>
        <v>3.792916666666667</v>
      </c>
      <c r="W33" s="176">
        <f>Субабоненты!V13</f>
        <v>4.190333333333334</v>
      </c>
      <c r="X33" s="176">
        <f>Субабоненты!W13</f>
        <v>3.3946666666666663</v>
      </c>
      <c r="Y33" s="186">
        <f>Субабоненты!X13</f>
        <v>3.7925000000000004</v>
      </c>
      <c r="Z33" s="176">
        <f>Субабоненты!Y13</f>
        <v>3.359666666666667</v>
      </c>
      <c r="AA33" s="176">
        <f>Субабоненты!Z13</f>
        <v>4.227</v>
      </c>
      <c r="AB33" s="186">
        <f>Субабоненты!AA13</f>
        <v>3.793333333333334</v>
      </c>
    </row>
    <row r="34" spans="1:28" ht="39.75" customHeight="1">
      <c r="A34" s="124" t="s">
        <v>79</v>
      </c>
      <c r="B34" s="120" t="s">
        <v>80</v>
      </c>
      <c r="D34" s="169" t="s">
        <v>81</v>
      </c>
      <c r="E34" s="184" t="s">
        <v>82</v>
      </c>
      <c r="F34" s="185" t="s">
        <v>83</v>
      </c>
      <c r="G34" s="176">
        <f aca="true" t="shared" si="20" ref="G34:V34">SUM(G35:G36)</f>
        <v>21.93</v>
      </c>
      <c r="H34" s="176">
        <f t="shared" si="20"/>
        <v>21.93</v>
      </c>
      <c r="I34" s="176">
        <f t="shared" si="20"/>
        <v>41.854</v>
      </c>
      <c r="J34" s="176">
        <f t="shared" si="20"/>
        <v>41.854</v>
      </c>
      <c r="K34" s="176">
        <f t="shared" si="20"/>
        <v>41.854</v>
      </c>
      <c r="L34" s="176">
        <f t="shared" si="20"/>
        <v>41.854</v>
      </c>
      <c r="M34" s="176">
        <f t="shared" si="20"/>
        <v>41.854</v>
      </c>
      <c r="N34" s="176">
        <f t="shared" si="20"/>
        <v>41.854</v>
      </c>
      <c r="O34" s="176">
        <f t="shared" si="20"/>
        <v>41.854</v>
      </c>
      <c r="P34" s="176">
        <f t="shared" si="20"/>
        <v>41.854</v>
      </c>
      <c r="Q34" s="176">
        <f t="shared" si="20"/>
        <v>41.854</v>
      </c>
      <c r="R34" s="176">
        <f t="shared" si="20"/>
        <v>41.854</v>
      </c>
      <c r="S34" s="176">
        <f t="shared" si="20"/>
        <v>41.854</v>
      </c>
      <c r="T34" s="176">
        <f t="shared" si="20"/>
        <v>41.854</v>
      </c>
      <c r="U34" s="176">
        <f t="shared" si="20"/>
        <v>41.854</v>
      </c>
      <c r="V34" s="177">
        <f t="shared" si="20"/>
        <v>41.854</v>
      </c>
      <c r="W34" s="178">
        <f aca="true" t="shared" si="21" ref="W34:AB34">SUM(W35:W36)</f>
        <v>41.854</v>
      </c>
      <c r="X34" s="178">
        <f t="shared" si="21"/>
        <v>41.854</v>
      </c>
      <c r="Y34" s="177">
        <f t="shared" si="21"/>
        <v>41.854</v>
      </c>
      <c r="Z34" s="178">
        <f t="shared" si="21"/>
        <v>41.854</v>
      </c>
      <c r="AA34" s="178">
        <f t="shared" si="21"/>
        <v>41.854</v>
      </c>
      <c r="AB34" s="177">
        <f t="shared" si="21"/>
        <v>41.854</v>
      </c>
    </row>
    <row r="35" spans="1:28" ht="27.75" customHeight="1">
      <c r="A35" s="124" t="s">
        <v>84</v>
      </c>
      <c r="B35" s="120" t="s">
        <v>33</v>
      </c>
      <c r="D35" s="154" t="s">
        <v>85</v>
      </c>
      <c r="E35" s="155" t="s">
        <v>33</v>
      </c>
      <c r="F35" s="165" t="s">
        <v>83</v>
      </c>
      <c r="G35" s="179"/>
      <c r="H35" s="179"/>
      <c r="I35" s="179"/>
      <c r="J35" s="179"/>
      <c r="K35" s="179"/>
      <c r="L35" s="179"/>
      <c r="M35" s="179"/>
      <c r="N35" s="179"/>
      <c r="O35" s="179"/>
      <c r="P35" s="179"/>
      <c r="Q35" s="179"/>
      <c r="R35" s="179"/>
      <c r="S35" s="179"/>
      <c r="T35" s="179"/>
      <c r="U35" s="179"/>
      <c r="V35" s="180">
        <f>SUM(J35:U35)/12</f>
        <v>0</v>
      </c>
      <c r="W35" s="179">
        <f>(J35+K35+L35)/3</f>
        <v>0</v>
      </c>
      <c r="X35" s="179">
        <f>(M35+N35+O35)/3</f>
        <v>0</v>
      </c>
      <c r="Y35" s="180">
        <f>(W35+X35)/2</f>
        <v>0</v>
      </c>
      <c r="Z35" s="179">
        <f>(P35+Q35+R35)/3</f>
        <v>0</v>
      </c>
      <c r="AA35" s="179">
        <f>(S35+T35+U35)/3</f>
        <v>0</v>
      </c>
      <c r="AB35" s="180">
        <f>(Z35+AA35)/2</f>
        <v>0</v>
      </c>
    </row>
    <row r="36" spans="1:28" ht="39.75" customHeight="1" thickBot="1">
      <c r="A36" s="124" t="s">
        <v>86</v>
      </c>
      <c r="B36" s="120" t="s">
        <v>77</v>
      </c>
      <c r="D36" s="187" t="s">
        <v>87</v>
      </c>
      <c r="E36" s="188" t="s">
        <v>77</v>
      </c>
      <c r="F36" s="189" t="s">
        <v>83</v>
      </c>
      <c r="G36" s="190">
        <f>Субабоненты!F14</f>
        <v>21.93</v>
      </c>
      <c r="H36" s="190">
        <f>Субабоненты!G14</f>
        <v>21.93</v>
      </c>
      <c r="I36" s="190">
        <f>Субабоненты!H14</f>
        <v>41.854</v>
      </c>
      <c r="J36" s="190">
        <f>Субабоненты!I14</f>
        <v>41.854</v>
      </c>
      <c r="K36" s="190">
        <f>Субабоненты!J14</f>
        <v>41.854</v>
      </c>
      <c r="L36" s="190">
        <f>Субабоненты!K14</f>
        <v>41.854</v>
      </c>
      <c r="M36" s="190">
        <f>Субабоненты!L14</f>
        <v>41.854</v>
      </c>
      <c r="N36" s="190">
        <f>Субабоненты!M14</f>
        <v>41.854</v>
      </c>
      <c r="O36" s="190">
        <f>Субабоненты!N14</f>
        <v>41.854</v>
      </c>
      <c r="P36" s="190">
        <f>Субабоненты!O14</f>
        <v>41.854</v>
      </c>
      <c r="Q36" s="190">
        <f>Субабоненты!P14</f>
        <v>41.854</v>
      </c>
      <c r="R36" s="190">
        <f>Субабоненты!Q14</f>
        <v>41.854</v>
      </c>
      <c r="S36" s="190">
        <f>Субабоненты!R14</f>
        <v>41.854</v>
      </c>
      <c r="T36" s="190">
        <f>Субабоненты!S14</f>
        <v>41.854</v>
      </c>
      <c r="U36" s="190">
        <f>Субабоненты!T14</f>
        <v>41.854</v>
      </c>
      <c r="V36" s="191">
        <f>Субабоненты!U14</f>
        <v>41.854</v>
      </c>
      <c r="W36" s="190">
        <f>Субабоненты!V14</f>
        <v>41.854</v>
      </c>
      <c r="X36" s="190">
        <f>Субабоненты!W14</f>
        <v>41.854</v>
      </c>
      <c r="Y36" s="191">
        <f>Субабоненты!X14</f>
        <v>41.854</v>
      </c>
      <c r="Z36" s="190">
        <f>Субабоненты!Y14</f>
        <v>41.854</v>
      </c>
      <c r="AA36" s="190">
        <f>Субабоненты!Z14</f>
        <v>41.854</v>
      </c>
      <c r="AB36" s="191">
        <f>Субабоненты!AA14</f>
        <v>41.854</v>
      </c>
    </row>
    <row r="37" spans="1:5" ht="14.25">
      <c r="A37" s="124"/>
      <c r="B37" s="120"/>
      <c r="E37" s="192"/>
    </row>
    <row r="38" spans="1:2" ht="14.25">
      <c r="A38" s="124"/>
      <c r="B38" s="120"/>
    </row>
    <row r="39" spans="1:2" ht="14.25">
      <c r="A39" s="124"/>
      <c r="B39" s="120"/>
    </row>
    <row r="40" spans="1:16" ht="20.25" customHeight="1" thickBot="1">
      <c r="A40" s="124"/>
      <c r="B40" s="120"/>
      <c r="D40" s="325" t="s">
        <v>88</v>
      </c>
      <c r="E40" s="325"/>
      <c r="F40" s="325"/>
      <c r="G40" s="325"/>
      <c r="H40" s="193"/>
      <c r="I40" s="193"/>
      <c r="J40" s="193"/>
      <c r="M40" s="326"/>
      <c r="N40" s="326"/>
      <c r="O40" s="326"/>
      <c r="P40" s="129" t="s">
        <v>166</v>
      </c>
    </row>
    <row r="41" spans="1:10" ht="14.25">
      <c r="A41" s="124"/>
      <c r="B41" s="120"/>
      <c r="D41" s="128"/>
      <c r="E41" s="194"/>
      <c r="F41" s="195"/>
      <c r="G41" s="196"/>
      <c r="H41" s="196"/>
      <c r="I41" s="196"/>
      <c r="J41" s="196"/>
    </row>
    <row r="42" spans="1:15" ht="30" customHeight="1" thickBot="1">
      <c r="A42" s="124"/>
      <c r="B42" s="120"/>
      <c r="D42" s="325" t="s">
        <v>89</v>
      </c>
      <c r="E42" s="325"/>
      <c r="F42" s="325"/>
      <c r="G42" s="325"/>
      <c r="H42" s="325"/>
      <c r="I42" s="325"/>
      <c r="J42" s="325"/>
      <c r="K42" s="325"/>
      <c r="M42" s="326"/>
      <c r="N42" s="326"/>
      <c r="O42" s="326"/>
    </row>
    <row r="43" spans="4:10" ht="14.25">
      <c r="D43" s="325"/>
      <c r="E43" s="325"/>
      <c r="F43" s="325"/>
      <c r="G43" s="325"/>
      <c r="H43" s="193"/>
      <c r="I43" s="193"/>
      <c r="J43" s="193"/>
    </row>
    <row r="44" ht="14.25">
      <c r="E44" s="199"/>
    </row>
  </sheetData>
  <sheetProtection/>
  <mergeCells count="5">
    <mergeCell ref="D43:G43"/>
    <mergeCell ref="D40:G40"/>
    <mergeCell ref="M40:O40"/>
    <mergeCell ref="D42:K42"/>
    <mergeCell ref="M42:O42"/>
  </mergeCells>
  <dataValidations count="1">
    <dataValidation type="decimal" allowBlank="1" showInputMessage="1" showErrorMessage="1" sqref="G23:AB27 V19:AB19 G29:AB36 G20:AB21 G14:AB18">
      <formula1>-1000000000000000</formula1>
      <formula2>1000000000000000</formula2>
    </dataValidation>
  </dataValidations>
  <printOptions/>
  <pageMargins left="0.17" right="0.17" top="0.52" bottom="0.38" header="0.4" footer="0.26"/>
  <pageSetup fitToHeight="1" fitToWidth="1" horizontalDpi="600" verticalDpi="600" orientation="landscape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6"/>
  <sheetViews>
    <sheetView zoomScale="75" zoomScaleNormal="75" zoomScalePageLayoutView="0" workbookViewId="0" topLeftCell="I8">
      <selection activeCell="F12" sqref="F12:H12"/>
    </sheetView>
  </sheetViews>
  <sheetFormatPr defaultColWidth="9.00390625" defaultRowHeight="12.75"/>
  <cols>
    <col min="1" max="1" width="0" style="22" hidden="1" customWidth="1"/>
    <col min="2" max="2" width="9.125" style="22" customWidth="1"/>
    <col min="3" max="3" width="57.75390625" style="22" customWidth="1"/>
    <col min="4" max="4" width="30.75390625" style="21" bestFit="1" customWidth="1"/>
    <col min="5" max="5" width="14.25390625" style="3" customWidth="1"/>
    <col min="6" max="6" width="11.25390625" style="3" customWidth="1"/>
    <col min="7" max="7" width="11.375" style="3" customWidth="1"/>
    <col min="8" max="9" width="11.875" style="3" customWidth="1"/>
    <col min="10" max="10" width="12.125" style="3" customWidth="1"/>
    <col min="11" max="12" width="11.375" style="3" customWidth="1"/>
    <col min="13" max="13" width="11.25390625" style="3" customWidth="1"/>
    <col min="14" max="14" width="11.375" style="3" customWidth="1"/>
    <col min="15" max="15" width="10.875" style="3" customWidth="1"/>
    <col min="16" max="16" width="11.375" style="3" customWidth="1"/>
    <col min="17" max="17" width="13.00390625" style="3" customWidth="1"/>
    <col min="18" max="18" width="12.125" style="3" customWidth="1"/>
    <col min="19" max="19" width="11.375" style="3" customWidth="1"/>
    <col min="20" max="21" width="12.00390625" style="3" customWidth="1"/>
    <col min="22" max="22" width="11.25390625" style="3" customWidth="1"/>
    <col min="23" max="23" width="10.125" style="22" customWidth="1"/>
    <col min="24" max="24" width="16.00390625" style="22" customWidth="1"/>
    <col min="25" max="25" width="10.875" style="22" customWidth="1"/>
    <col min="26" max="26" width="13.25390625" style="22" customWidth="1"/>
    <col min="27" max="27" width="14.625" style="22" customWidth="1"/>
    <col min="28" max="16384" width="9.125" style="22" customWidth="1"/>
  </cols>
  <sheetData>
    <row r="1" spans="1:22" s="11" customFormat="1" ht="15" customHeight="1" hidden="1">
      <c r="A1" s="12" t="str">
        <f>'[2]Заголовок'!$B$7</f>
        <v>Новосибирская область</v>
      </c>
      <c r="B1" s="13" t="str">
        <f>'[2]Заголовок'!$B$8</f>
        <v>ОАО "Аэропорт Толмачёво"</v>
      </c>
      <c r="C1" s="14" t="str">
        <f>'[2]Заголовок'!$B$9</f>
        <v>5448100208</v>
      </c>
      <c r="D1" s="1" t="str">
        <f>'[2]Заголовок'!$F$9</f>
        <v>544801001</v>
      </c>
      <c r="E1" s="2" t="str">
        <f>'[2]Заголовок'!$B$12</f>
        <v>2011</v>
      </c>
      <c r="F1" s="15" t="s">
        <v>7</v>
      </c>
      <c r="G1" s="16" t="s">
        <v>7</v>
      </c>
      <c r="H1" s="16" t="s">
        <v>7</v>
      </c>
      <c r="I1" s="16" t="s">
        <v>8</v>
      </c>
      <c r="J1" s="16" t="s">
        <v>9</v>
      </c>
      <c r="K1" s="16" t="s">
        <v>10</v>
      </c>
      <c r="L1" s="16" t="s">
        <v>11</v>
      </c>
      <c r="M1" s="16" t="s">
        <v>12</v>
      </c>
      <c r="N1" s="16" t="s">
        <v>13</v>
      </c>
      <c r="O1" s="16" t="s">
        <v>14</v>
      </c>
      <c r="P1" s="16" t="s">
        <v>15</v>
      </c>
      <c r="Q1" s="16" t="s">
        <v>16</v>
      </c>
      <c r="R1" s="16" t="s">
        <v>17</v>
      </c>
      <c r="S1" s="16" t="s">
        <v>18</v>
      </c>
      <c r="T1" s="16" t="s">
        <v>19</v>
      </c>
      <c r="U1" s="16" t="s">
        <v>7</v>
      </c>
      <c r="V1" s="16" t="s">
        <v>7</v>
      </c>
    </row>
    <row r="2" spans="1:22" s="18" customFormat="1" ht="15" customHeight="1" hidden="1">
      <c r="A2" s="17"/>
      <c r="F2" s="19">
        <f>E1-2</f>
        <v>2009</v>
      </c>
      <c r="G2" s="19">
        <f>E1-2</f>
        <v>2009</v>
      </c>
      <c r="H2" s="19">
        <f>E1-1</f>
        <v>2010</v>
      </c>
      <c r="I2" s="19" t="str">
        <f>$E$1</f>
        <v>2011</v>
      </c>
      <c r="J2" s="19" t="str">
        <f aca="true" t="shared" si="0" ref="J2:V2">$E$1</f>
        <v>2011</v>
      </c>
      <c r="K2" s="19" t="str">
        <f t="shared" si="0"/>
        <v>2011</v>
      </c>
      <c r="L2" s="19" t="str">
        <f t="shared" si="0"/>
        <v>2011</v>
      </c>
      <c r="M2" s="19" t="str">
        <f t="shared" si="0"/>
        <v>2011</v>
      </c>
      <c r="N2" s="19" t="str">
        <f t="shared" si="0"/>
        <v>2011</v>
      </c>
      <c r="O2" s="19" t="str">
        <f t="shared" si="0"/>
        <v>2011</v>
      </c>
      <c r="P2" s="19" t="str">
        <f t="shared" si="0"/>
        <v>2011</v>
      </c>
      <c r="Q2" s="19" t="str">
        <f t="shared" si="0"/>
        <v>2011</v>
      </c>
      <c r="R2" s="19" t="str">
        <f t="shared" si="0"/>
        <v>2011</v>
      </c>
      <c r="S2" s="19" t="str">
        <f t="shared" si="0"/>
        <v>2011</v>
      </c>
      <c r="T2" s="19" t="str">
        <f t="shared" si="0"/>
        <v>2011</v>
      </c>
      <c r="U2" s="19" t="str">
        <f t="shared" si="0"/>
        <v>2011</v>
      </c>
      <c r="V2" s="19" t="str">
        <f t="shared" si="0"/>
        <v>2011</v>
      </c>
    </row>
    <row r="3" spans="1:22" s="16" customFormat="1" ht="15" customHeight="1" hidden="1">
      <c r="A3" s="20"/>
      <c r="F3" s="16" t="s">
        <v>20</v>
      </c>
      <c r="G3" s="16" t="s">
        <v>21</v>
      </c>
      <c r="H3" s="16" t="s">
        <v>20</v>
      </c>
      <c r="I3" s="16" t="s">
        <v>20</v>
      </c>
      <c r="J3" s="16" t="s">
        <v>20</v>
      </c>
      <c r="K3" s="16" t="s">
        <v>20</v>
      </c>
      <c r="L3" s="16" t="s">
        <v>20</v>
      </c>
      <c r="M3" s="16" t="s">
        <v>20</v>
      </c>
      <c r="N3" s="16" t="s">
        <v>20</v>
      </c>
      <c r="O3" s="16" t="s">
        <v>20</v>
      </c>
      <c r="P3" s="16" t="s">
        <v>20</v>
      </c>
      <c r="Q3" s="16" t="s">
        <v>20</v>
      </c>
      <c r="R3" s="16" t="s">
        <v>20</v>
      </c>
      <c r="S3" s="16" t="s">
        <v>20</v>
      </c>
      <c r="T3" s="16" t="s">
        <v>20</v>
      </c>
      <c r="U3" s="16" t="s">
        <v>20</v>
      </c>
      <c r="V3" s="16" t="s">
        <v>20</v>
      </c>
    </row>
    <row r="4" spans="1:3" ht="15" customHeight="1" hidden="1">
      <c r="A4" s="21"/>
      <c r="B4" s="21"/>
      <c r="C4" s="21"/>
    </row>
    <row r="5" spans="1:3" ht="15" customHeight="1" hidden="1">
      <c r="A5" s="21"/>
      <c r="B5" s="21"/>
      <c r="C5" s="21"/>
    </row>
    <row r="6" spans="1:22" ht="15" customHeight="1" hidden="1">
      <c r="A6" s="21"/>
      <c r="B6" s="21"/>
      <c r="C6" s="21"/>
      <c r="U6" s="3" t="s">
        <v>0</v>
      </c>
      <c r="V6" s="3" t="s">
        <v>0</v>
      </c>
    </row>
    <row r="7" spans="1:22" ht="15" customHeight="1" hidden="1">
      <c r="A7" s="21"/>
      <c r="B7" s="21"/>
      <c r="C7" s="21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5"/>
      <c r="T7" s="4"/>
      <c r="U7" s="4"/>
      <c r="V7" s="4"/>
    </row>
    <row r="8" spans="1:22" ht="15">
      <c r="A8" s="21"/>
      <c r="B8" s="21"/>
      <c r="C8" s="21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</row>
    <row r="9" spans="1:22" ht="33.75" customHeight="1">
      <c r="A9" s="21"/>
      <c r="B9" s="21"/>
      <c r="C9" s="6" t="s">
        <v>280</v>
      </c>
      <c r="D9" s="23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</row>
    <row r="10" spans="1:22" ht="15">
      <c r="A10" s="21"/>
      <c r="B10" s="21"/>
      <c r="C10" s="21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</row>
    <row r="11" spans="1:22" ht="15.75" thickBot="1">
      <c r="A11" s="21"/>
      <c r="B11" s="21"/>
      <c r="C11" s="21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</row>
    <row r="12" spans="1:27" ht="77.25" customHeight="1">
      <c r="A12" s="21"/>
      <c r="B12" s="21"/>
      <c r="C12" s="24" t="s">
        <v>90</v>
      </c>
      <c r="D12" s="25"/>
      <c r="E12" s="26"/>
      <c r="F12" s="27" t="s">
        <v>118</v>
      </c>
      <c r="G12" s="27" t="s">
        <v>260</v>
      </c>
      <c r="H12" s="27" t="s">
        <v>238</v>
      </c>
      <c r="I12" s="27" t="s">
        <v>261</v>
      </c>
      <c r="J12" s="27" t="s">
        <v>262</v>
      </c>
      <c r="K12" s="27" t="s">
        <v>263</v>
      </c>
      <c r="L12" s="27" t="s">
        <v>264</v>
      </c>
      <c r="M12" s="27" t="s">
        <v>265</v>
      </c>
      <c r="N12" s="27" t="s">
        <v>266</v>
      </c>
      <c r="O12" s="27" t="s">
        <v>267</v>
      </c>
      <c r="P12" s="27" t="s">
        <v>268</v>
      </c>
      <c r="Q12" s="27" t="s">
        <v>269</v>
      </c>
      <c r="R12" s="27" t="s">
        <v>270</v>
      </c>
      <c r="S12" s="27" t="s">
        <v>271</v>
      </c>
      <c r="T12" s="27" t="s">
        <v>272</v>
      </c>
      <c r="U12" s="28" t="s">
        <v>273</v>
      </c>
      <c r="V12" s="28" t="s">
        <v>302</v>
      </c>
      <c r="W12" s="28" t="s">
        <v>303</v>
      </c>
      <c r="X12" s="28" t="s">
        <v>300</v>
      </c>
      <c r="Y12" s="28" t="s">
        <v>301</v>
      </c>
      <c r="Z12" s="28" t="s">
        <v>304</v>
      </c>
      <c r="AA12" s="28" t="s">
        <v>305</v>
      </c>
    </row>
    <row r="13" spans="1:27" ht="30">
      <c r="A13" s="21"/>
      <c r="B13" s="21"/>
      <c r="C13" s="30"/>
      <c r="D13" s="31" t="s">
        <v>71</v>
      </c>
      <c r="E13" s="9" t="s">
        <v>54</v>
      </c>
      <c r="F13" s="44">
        <f aca="true" t="shared" si="1" ref="F13:U13">SUMIF($D$15:$D$18,"="&amp;$D$13,F15:F18)</f>
        <v>3.513</v>
      </c>
      <c r="G13" s="45">
        <f t="shared" si="1"/>
        <v>3.513</v>
      </c>
      <c r="H13" s="45">
        <f t="shared" si="1"/>
        <v>3.525</v>
      </c>
      <c r="I13" s="45">
        <f t="shared" si="1"/>
        <v>4.216</v>
      </c>
      <c r="J13" s="45">
        <f t="shared" si="1"/>
        <v>4.405</v>
      </c>
      <c r="K13" s="45">
        <f t="shared" si="1"/>
        <v>3.95</v>
      </c>
      <c r="L13" s="45">
        <f t="shared" si="1"/>
        <v>3.732</v>
      </c>
      <c r="M13" s="45">
        <f t="shared" si="1"/>
        <v>3.291</v>
      </c>
      <c r="N13" s="45">
        <f t="shared" si="1"/>
        <v>3.161</v>
      </c>
      <c r="O13" s="45">
        <f t="shared" si="1"/>
        <v>3.055</v>
      </c>
      <c r="P13" s="45">
        <f t="shared" si="1"/>
        <v>3.262</v>
      </c>
      <c r="Q13" s="45">
        <f t="shared" si="1"/>
        <v>3.762</v>
      </c>
      <c r="R13" s="45">
        <f t="shared" si="1"/>
        <v>3.967</v>
      </c>
      <c r="S13" s="45">
        <f t="shared" si="1"/>
        <v>4.2</v>
      </c>
      <c r="T13" s="45">
        <f t="shared" si="1"/>
        <v>4.514</v>
      </c>
      <c r="U13" s="46">
        <f t="shared" si="1"/>
        <v>3.792916666666667</v>
      </c>
      <c r="V13" s="46">
        <f aca="true" t="shared" si="2" ref="V13:AA13">SUMIF($D$15:$D$18,"="&amp;$D$13,V15:V18)</f>
        <v>4.190333333333334</v>
      </c>
      <c r="W13" s="46">
        <f t="shared" si="2"/>
        <v>3.3946666666666663</v>
      </c>
      <c r="X13" s="46">
        <f t="shared" si="2"/>
        <v>3.7925000000000004</v>
      </c>
      <c r="Y13" s="46">
        <f t="shared" si="2"/>
        <v>3.359666666666667</v>
      </c>
      <c r="Z13" s="46">
        <f t="shared" si="2"/>
        <v>4.227</v>
      </c>
      <c r="AA13" s="46">
        <f t="shared" si="2"/>
        <v>3.793333333333334</v>
      </c>
    </row>
    <row r="14" spans="1:27" ht="30.75" thickBot="1">
      <c r="A14" s="21"/>
      <c r="B14" s="21"/>
      <c r="C14" s="33"/>
      <c r="D14" s="34" t="s">
        <v>80</v>
      </c>
      <c r="E14" s="10" t="s">
        <v>83</v>
      </c>
      <c r="F14" s="47">
        <f aca="true" t="shared" si="3" ref="F14:U14">SUMIF($D$15:$D$18,"="&amp;$D$14,F15:F18)</f>
        <v>21.93</v>
      </c>
      <c r="G14" s="48">
        <f t="shared" si="3"/>
        <v>21.93</v>
      </c>
      <c r="H14" s="48">
        <f t="shared" si="3"/>
        <v>41.854</v>
      </c>
      <c r="I14" s="48">
        <f t="shared" si="3"/>
        <v>41.854</v>
      </c>
      <c r="J14" s="48">
        <f t="shared" si="3"/>
        <v>41.854</v>
      </c>
      <c r="K14" s="48">
        <f t="shared" si="3"/>
        <v>41.854</v>
      </c>
      <c r="L14" s="48">
        <f t="shared" si="3"/>
        <v>41.854</v>
      </c>
      <c r="M14" s="48">
        <f t="shared" si="3"/>
        <v>41.854</v>
      </c>
      <c r="N14" s="48">
        <f t="shared" si="3"/>
        <v>41.854</v>
      </c>
      <c r="O14" s="48">
        <f t="shared" si="3"/>
        <v>41.854</v>
      </c>
      <c r="P14" s="48">
        <f t="shared" si="3"/>
        <v>41.854</v>
      </c>
      <c r="Q14" s="48">
        <f t="shared" si="3"/>
        <v>41.854</v>
      </c>
      <c r="R14" s="48">
        <f t="shared" si="3"/>
        <v>41.854</v>
      </c>
      <c r="S14" s="48">
        <f t="shared" si="3"/>
        <v>41.854</v>
      </c>
      <c r="T14" s="48">
        <f t="shared" si="3"/>
        <v>41.854</v>
      </c>
      <c r="U14" s="49">
        <f t="shared" si="3"/>
        <v>41.854</v>
      </c>
      <c r="V14" s="49">
        <f aca="true" t="shared" si="4" ref="V14:AA14">SUMIF($D$15:$D$18,"="&amp;$D$14,V15:V18)</f>
        <v>41.854</v>
      </c>
      <c r="W14" s="49">
        <f t="shared" si="4"/>
        <v>41.854</v>
      </c>
      <c r="X14" s="49">
        <f t="shared" si="4"/>
        <v>41.854</v>
      </c>
      <c r="Y14" s="49">
        <f t="shared" si="4"/>
        <v>41.854</v>
      </c>
      <c r="Z14" s="49">
        <f t="shared" si="4"/>
        <v>41.854</v>
      </c>
      <c r="AA14" s="49">
        <f t="shared" si="4"/>
        <v>41.854</v>
      </c>
    </row>
    <row r="15" spans="1:27" s="39" customFormat="1" ht="15.75" customHeight="1" hidden="1" thickBot="1">
      <c r="A15" s="35"/>
      <c r="B15" s="35"/>
      <c r="C15" s="36"/>
      <c r="D15" s="37"/>
      <c r="E15" s="38"/>
      <c r="F15" s="50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</row>
    <row r="16" spans="1:27" s="39" customFormat="1" ht="30">
      <c r="A16" s="35"/>
      <c r="B16" s="35"/>
      <c r="C16" s="327"/>
      <c r="D16" s="41" t="s">
        <v>71</v>
      </c>
      <c r="E16" s="42" t="s">
        <v>54</v>
      </c>
      <c r="F16" s="52">
        <v>3.513</v>
      </c>
      <c r="G16" s="52">
        <v>3.513</v>
      </c>
      <c r="H16" s="52">
        <v>3.525</v>
      </c>
      <c r="I16" s="52">
        <v>4.216</v>
      </c>
      <c r="J16" s="52">
        <v>4.405</v>
      </c>
      <c r="K16" s="52">
        <v>3.95</v>
      </c>
      <c r="L16" s="52">
        <v>3.732</v>
      </c>
      <c r="M16" s="52">
        <v>3.291</v>
      </c>
      <c r="N16" s="52">
        <v>3.161</v>
      </c>
      <c r="O16" s="52">
        <v>3.055</v>
      </c>
      <c r="P16" s="52">
        <v>3.262</v>
      </c>
      <c r="Q16" s="52">
        <v>3.762</v>
      </c>
      <c r="R16" s="52">
        <v>3.967</v>
      </c>
      <c r="S16" s="52">
        <v>4.2</v>
      </c>
      <c r="T16" s="52">
        <v>4.514</v>
      </c>
      <c r="U16" s="53">
        <f>SUM(I16:T16)/12</f>
        <v>3.792916666666667</v>
      </c>
      <c r="V16" s="55">
        <f>(I16+J16+K16)/3</f>
        <v>4.190333333333334</v>
      </c>
      <c r="W16" s="55">
        <f>(L16+M16+N16)/3</f>
        <v>3.3946666666666663</v>
      </c>
      <c r="X16" s="55">
        <f>(V16+W16)/2</f>
        <v>3.7925000000000004</v>
      </c>
      <c r="Y16" s="55">
        <f>(O16+P16+Q16)/3</f>
        <v>3.359666666666667</v>
      </c>
      <c r="Z16" s="55">
        <f>(R16+S16+T16)/3</f>
        <v>4.227</v>
      </c>
      <c r="AA16" s="286">
        <f>(Y16+Z16)/2</f>
        <v>3.793333333333334</v>
      </c>
    </row>
    <row r="17" spans="1:27" s="39" customFormat="1" ht="30.75" thickBot="1">
      <c r="A17" s="35"/>
      <c r="B17" s="35"/>
      <c r="C17" s="328"/>
      <c r="D17" s="43" t="s">
        <v>80</v>
      </c>
      <c r="E17" s="10" t="s">
        <v>83</v>
      </c>
      <c r="F17" s="54">
        <v>21.93</v>
      </c>
      <c r="G17" s="54">
        <v>21.93</v>
      </c>
      <c r="H17" s="54">
        <v>41.854</v>
      </c>
      <c r="I17" s="54">
        <v>41.854</v>
      </c>
      <c r="J17" s="54">
        <v>41.854</v>
      </c>
      <c r="K17" s="54">
        <v>41.854</v>
      </c>
      <c r="L17" s="54">
        <v>41.854</v>
      </c>
      <c r="M17" s="54">
        <v>41.854</v>
      </c>
      <c r="N17" s="54">
        <v>41.854</v>
      </c>
      <c r="O17" s="54">
        <v>41.854</v>
      </c>
      <c r="P17" s="54">
        <v>41.854</v>
      </c>
      <c r="Q17" s="54">
        <v>41.854</v>
      </c>
      <c r="R17" s="54">
        <v>41.854</v>
      </c>
      <c r="S17" s="54">
        <v>41.854</v>
      </c>
      <c r="T17" s="54">
        <v>41.854</v>
      </c>
      <c r="U17" s="48">
        <f>MAX(I17:T17)</f>
        <v>41.854</v>
      </c>
      <c r="V17" s="55">
        <f>(I17+J17+K17)/3</f>
        <v>41.854</v>
      </c>
      <c r="W17" s="55">
        <f>(L17+M17+N17)/3</f>
        <v>41.854</v>
      </c>
      <c r="X17" s="55">
        <f>(V17+W17)/2</f>
        <v>41.854</v>
      </c>
      <c r="Y17" s="55">
        <f>(O17+P17+Q17)/3</f>
        <v>41.854</v>
      </c>
      <c r="Z17" s="55">
        <f>(R17+S17+T17)/3</f>
        <v>41.854</v>
      </c>
      <c r="AA17" s="286">
        <f>(Y17+Z17)/2</f>
        <v>41.854</v>
      </c>
    </row>
    <row r="18" spans="1:22" s="29" customFormat="1" ht="15.75" customHeight="1" hidden="1" thickBot="1">
      <c r="A18" s="36"/>
      <c r="B18" s="36"/>
      <c r="C18" s="40"/>
      <c r="D18" s="37"/>
      <c r="E18" s="38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</row>
    <row r="19" spans="1:3" ht="15">
      <c r="A19" s="21"/>
      <c r="B19" s="21"/>
      <c r="C19" s="21"/>
    </row>
    <row r="20" spans="1:3" ht="15">
      <c r="A20" s="21"/>
      <c r="B20" s="21"/>
      <c r="C20" s="21"/>
    </row>
    <row r="21" spans="1:3" ht="15">
      <c r="A21" s="21"/>
      <c r="B21" s="21"/>
      <c r="C21" s="21"/>
    </row>
    <row r="22" spans="1:3" ht="15">
      <c r="A22" s="21"/>
      <c r="B22" s="21"/>
      <c r="C22" s="21"/>
    </row>
    <row r="23" spans="1:3" ht="15">
      <c r="A23" s="21"/>
      <c r="B23" s="21"/>
      <c r="C23" s="21"/>
    </row>
    <row r="24" spans="1:3" ht="15">
      <c r="A24" s="21"/>
      <c r="B24" s="21"/>
      <c r="C24" s="21"/>
    </row>
    <row r="25" spans="1:3" ht="15">
      <c r="A25" s="21"/>
      <c r="B25" s="21"/>
      <c r="C25" s="21"/>
    </row>
    <row r="26" spans="1:3" ht="15">
      <c r="A26" s="21"/>
      <c r="B26" s="21"/>
      <c r="C26" s="21"/>
    </row>
  </sheetData>
  <sheetProtection/>
  <mergeCells count="1">
    <mergeCell ref="C16:C17"/>
  </mergeCells>
  <dataValidations count="1">
    <dataValidation type="decimal" allowBlank="1" showInputMessage="1" showErrorMessage="1" sqref="V16:AA17">
      <formula1>-1000000000000000</formula1>
      <formula2>1000000000000000</formula2>
    </dataValidation>
  </dataValidations>
  <printOptions/>
  <pageMargins left="0.32" right="0.32" top="0.72" bottom="1" header="0.5" footer="0.5"/>
  <pageSetup fitToHeight="1" fitToWidth="1" horizontalDpi="600" verticalDpi="600" orientation="landscape" paperSize="9" scale="3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52"/>
  <sheetViews>
    <sheetView workbookViewId="0" topLeftCell="A1">
      <pane ySplit="2250" topLeftCell="BM37" activePane="bottomLeft" state="split"/>
      <selection pane="topLeft" activeCell="W1" sqref="W1"/>
      <selection pane="bottomLeft" activeCell="N42" sqref="N42"/>
    </sheetView>
  </sheetViews>
  <sheetFormatPr defaultColWidth="9.00390625" defaultRowHeight="12.75"/>
  <cols>
    <col min="1" max="1" width="4.125" style="91" customWidth="1"/>
    <col min="2" max="2" width="2.00390625" style="91" customWidth="1"/>
    <col min="3" max="3" width="4.75390625" style="91" customWidth="1"/>
    <col min="4" max="4" width="12.25390625" style="91" customWidth="1"/>
    <col min="5" max="5" width="0.875" style="91" hidden="1" customWidth="1"/>
    <col min="6" max="6" width="9.00390625" style="91" customWidth="1"/>
    <col min="7" max="7" width="5.25390625" style="91" customWidth="1"/>
    <col min="8" max="8" width="4.375" style="91" customWidth="1"/>
    <col min="9" max="10" width="5.75390625" style="91" customWidth="1"/>
    <col min="11" max="11" width="6.125" style="91" customWidth="1"/>
    <col min="12" max="12" width="4.75390625" style="91" customWidth="1"/>
    <col min="13" max="13" width="4.25390625" style="91" customWidth="1"/>
    <col min="14" max="14" width="5.625" style="91" customWidth="1"/>
    <col min="15" max="16" width="6.625" style="91" customWidth="1"/>
    <col min="17" max="17" width="4.25390625" style="91" customWidth="1"/>
    <col min="18" max="18" width="4.00390625" style="91" customWidth="1"/>
    <col min="19" max="19" width="6.875" style="91" customWidth="1"/>
    <col min="20" max="20" width="6.25390625" style="91" customWidth="1"/>
    <col min="21" max="21" width="6.625" style="91" customWidth="1"/>
    <col min="22" max="22" width="5.125" style="91" customWidth="1"/>
    <col min="23" max="23" width="4.875" style="91" customWidth="1"/>
    <col min="24" max="24" width="6.00390625" style="91" customWidth="1"/>
    <col min="25" max="25" width="5.75390625" style="91" customWidth="1"/>
    <col min="26" max="26" width="5.875" style="91" customWidth="1"/>
    <col min="27" max="16384" width="9.125" style="91" customWidth="1"/>
  </cols>
  <sheetData>
    <row r="1" ht="11.25">
      <c r="W1" s="91" t="s">
        <v>297</v>
      </c>
    </row>
    <row r="2" spans="4:13" ht="11.25" customHeight="1">
      <c r="D2" s="263" t="s">
        <v>180</v>
      </c>
      <c r="E2" s="263"/>
      <c r="F2" s="263"/>
      <c r="G2" s="263"/>
      <c r="H2" s="263"/>
      <c r="I2" s="263"/>
      <c r="J2" s="263"/>
      <c r="M2" s="263" t="s">
        <v>181</v>
      </c>
    </row>
    <row r="3" spans="4:16" ht="12" customHeight="1">
      <c r="D3" s="263" t="s">
        <v>289</v>
      </c>
      <c r="E3" s="263"/>
      <c r="F3" s="263"/>
      <c r="G3" s="263"/>
      <c r="H3" s="263"/>
      <c r="I3" s="263"/>
      <c r="J3" s="263"/>
      <c r="P3" s="92"/>
    </row>
    <row r="4" spans="4:10" ht="11.25" customHeight="1">
      <c r="D4" s="263"/>
      <c r="E4" s="263"/>
      <c r="F4" s="263"/>
      <c r="G4" s="263"/>
      <c r="H4" s="263"/>
      <c r="I4" s="263"/>
      <c r="J4" s="263"/>
    </row>
    <row r="5" spans="5:10" ht="10.5" customHeight="1">
      <c r="E5" s="263"/>
      <c r="F5" s="263"/>
      <c r="G5" s="263"/>
      <c r="H5" s="263"/>
      <c r="I5" s="263"/>
      <c r="J5" s="263"/>
    </row>
    <row r="7" spans="1:26" ht="11.25" customHeight="1">
      <c r="A7" s="329" t="s">
        <v>182</v>
      </c>
      <c r="B7" s="331" t="s">
        <v>125</v>
      </c>
      <c r="C7" s="332"/>
      <c r="D7" s="332"/>
      <c r="E7" s="333"/>
      <c r="F7" s="329" t="s">
        <v>183</v>
      </c>
      <c r="G7" s="337" t="s">
        <v>285</v>
      </c>
      <c r="H7" s="338"/>
      <c r="I7" s="338"/>
      <c r="J7" s="338"/>
      <c r="K7" s="339"/>
      <c r="L7" s="337" t="s">
        <v>253</v>
      </c>
      <c r="M7" s="338"/>
      <c r="N7" s="338"/>
      <c r="O7" s="338"/>
      <c r="P7" s="339"/>
      <c r="Q7" s="337" t="s">
        <v>286</v>
      </c>
      <c r="R7" s="338"/>
      <c r="S7" s="338"/>
      <c r="T7" s="338"/>
      <c r="U7" s="339"/>
      <c r="V7" s="337" t="s">
        <v>287</v>
      </c>
      <c r="W7" s="338"/>
      <c r="X7" s="338"/>
      <c r="Y7" s="338"/>
      <c r="Z7" s="339"/>
    </row>
    <row r="8" spans="1:26" ht="11.25">
      <c r="A8" s="330"/>
      <c r="B8" s="334"/>
      <c r="C8" s="335"/>
      <c r="D8" s="335"/>
      <c r="E8" s="336"/>
      <c r="F8" s="330"/>
      <c r="G8" s="203" t="s">
        <v>127</v>
      </c>
      <c r="H8" s="203" t="s">
        <v>128</v>
      </c>
      <c r="I8" s="203" t="s">
        <v>129</v>
      </c>
      <c r="J8" s="203" t="s">
        <v>130</v>
      </c>
      <c r="K8" s="203" t="s">
        <v>184</v>
      </c>
      <c r="L8" s="203" t="s">
        <v>127</v>
      </c>
      <c r="M8" s="203" t="s">
        <v>128</v>
      </c>
      <c r="N8" s="203" t="s">
        <v>129</v>
      </c>
      <c r="O8" s="203" t="s">
        <v>130</v>
      </c>
      <c r="P8" s="203" t="s">
        <v>184</v>
      </c>
      <c r="Q8" s="203" t="s">
        <v>127</v>
      </c>
      <c r="R8" s="203" t="s">
        <v>128</v>
      </c>
      <c r="S8" s="203" t="s">
        <v>129</v>
      </c>
      <c r="T8" s="203" t="s">
        <v>130</v>
      </c>
      <c r="U8" s="203" t="s">
        <v>184</v>
      </c>
      <c r="V8" s="203" t="s">
        <v>127</v>
      </c>
      <c r="W8" s="203" t="s">
        <v>128</v>
      </c>
      <c r="X8" s="203" t="s">
        <v>129</v>
      </c>
      <c r="Y8" s="203" t="s">
        <v>130</v>
      </c>
      <c r="Z8" s="203" t="s">
        <v>184</v>
      </c>
    </row>
    <row r="9" spans="1:26" ht="12.75">
      <c r="A9" s="203">
        <v>1</v>
      </c>
      <c r="B9" s="341">
        <v>2</v>
      </c>
      <c r="C9" s="342"/>
      <c r="D9" s="342"/>
      <c r="E9" s="343"/>
      <c r="F9" s="203">
        <v>3</v>
      </c>
      <c r="G9" s="264">
        <v>4</v>
      </c>
      <c r="H9" s="264">
        <v>5</v>
      </c>
      <c r="I9" s="264">
        <v>6</v>
      </c>
      <c r="J9" s="264">
        <v>7</v>
      </c>
      <c r="K9" s="203">
        <v>8</v>
      </c>
      <c r="L9" s="264">
        <v>9</v>
      </c>
      <c r="M9" s="264">
        <v>10</v>
      </c>
      <c r="N9" s="264">
        <v>11</v>
      </c>
      <c r="O9" s="264">
        <v>12</v>
      </c>
      <c r="P9" s="203">
        <v>13</v>
      </c>
      <c r="Q9" s="264">
        <v>14</v>
      </c>
      <c r="R9" s="264">
        <v>15</v>
      </c>
      <c r="S9" s="264">
        <v>16</v>
      </c>
      <c r="T9" s="264">
        <v>17</v>
      </c>
      <c r="U9" s="203">
        <v>18</v>
      </c>
      <c r="V9" s="264">
        <v>19</v>
      </c>
      <c r="W9" s="264">
        <v>20</v>
      </c>
      <c r="X9" s="264">
        <v>21</v>
      </c>
      <c r="Y9" s="264">
        <v>22</v>
      </c>
      <c r="Z9" s="203">
        <v>23</v>
      </c>
    </row>
    <row r="10" spans="1:26" ht="11.25" customHeight="1">
      <c r="A10" s="206">
        <v>1</v>
      </c>
      <c r="B10" s="93"/>
      <c r="C10" s="340" t="s">
        <v>185</v>
      </c>
      <c r="D10" s="340"/>
      <c r="E10" s="94"/>
      <c r="F10" s="203" t="s">
        <v>186</v>
      </c>
      <c r="G10" s="203"/>
      <c r="H10" s="203"/>
      <c r="I10" s="203"/>
      <c r="J10" s="203"/>
      <c r="K10" s="203"/>
      <c r="L10" s="203"/>
      <c r="M10" s="203"/>
      <c r="N10" s="203"/>
      <c r="O10" s="203"/>
      <c r="P10" s="203"/>
      <c r="Q10" s="203"/>
      <c r="R10" s="203"/>
      <c r="S10" s="203"/>
      <c r="T10" s="203"/>
      <c r="U10" s="203"/>
      <c r="V10" s="203"/>
      <c r="W10" s="203"/>
      <c r="X10" s="203"/>
      <c r="Y10" s="203"/>
      <c r="Z10" s="203"/>
    </row>
    <row r="11" spans="1:26" ht="39" customHeight="1">
      <c r="A11" s="207" t="s">
        <v>187</v>
      </c>
      <c r="B11" s="93"/>
      <c r="C11" s="340" t="s">
        <v>188</v>
      </c>
      <c r="D11" s="340"/>
      <c r="E11" s="94"/>
      <c r="F11" s="202" t="s">
        <v>186</v>
      </c>
      <c r="G11" s="265"/>
      <c r="H11" s="265"/>
      <c r="I11" s="265"/>
      <c r="J11" s="266"/>
      <c r="K11" s="265"/>
      <c r="L11" s="265"/>
      <c r="M11" s="265"/>
      <c r="N11" s="265"/>
      <c r="O11" s="266"/>
      <c r="P11" s="265"/>
      <c r="Q11" s="265"/>
      <c r="R11" s="265"/>
      <c r="S11" s="265"/>
      <c r="T11" s="265"/>
      <c r="U11" s="266">
        <v>0.5388</v>
      </c>
      <c r="V11" s="265"/>
      <c r="W11" s="265"/>
      <c r="X11" s="265"/>
      <c r="Y11" s="265"/>
      <c r="Z11" s="266">
        <v>0.5388</v>
      </c>
    </row>
    <row r="12" spans="1:26" ht="11.25" customHeight="1">
      <c r="A12" s="206" t="s">
        <v>189</v>
      </c>
      <c r="B12" s="93"/>
      <c r="C12" s="340" t="s">
        <v>190</v>
      </c>
      <c r="D12" s="340"/>
      <c r="E12" s="94"/>
      <c r="F12" s="203" t="s">
        <v>191</v>
      </c>
      <c r="G12" s="265"/>
      <c r="H12" s="265"/>
      <c r="I12" s="265"/>
      <c r="J12" s="265"/>
      <c r="K12" s="265"/>
      <c r="L12" s="265"/>
      <c r="M12" s="265"/>
      <c r="N12" s="265"/>
      <c r="O12" s="265"/>
      <c r="P12" s="265"/>
      <c r="Q12" s="265"/>
      <c r="R12" s="265"/>
      <c r="S12" s="265"/>
      <c r="T12" s="265"/>
      <c r="U12" s="265"/>
      <c r="V12" s="265"/>
      <c r="W12" s="265"/>
      <c r="X12" s="265"/>
      <c r="Y12" s="265"/>
      <c r="Z12" s="265"/>
    </row>
    <row r="13" spans="1:26" ht="25.5" customHeight="1">
      <c r="A13" s="207" t="s">
        <v>192</v>
      </c>
      <c r="B13" s="93"/>
      <c r="C13" s="340" t="s">
        <v>193</v>
      </c>
      <c r="D13" s="340"/>
      <c r="E13" s="94"/>
      <c r="F13" s="202" t="s">
        <v>83</v>
      </c>
      <c r="G13" s="265"/>
      <c r="H13" s="265"/>
      <c r="I13" s="265">
        <v>21.59</v>
      </c>
      <c r="J13" s="265"/>
      <c r="K13" s="265">
        <v>21.59</v>
      </c>
      <c r="L13" s="265"/>
      <c r="M13" s="265"/>
      <c r="N13" s="265">
        <v>21.59</v>
      </c>
      <c r="O13" s="265"/>
      <c r="P13" s="265">
        <v>21.59</v>
      </c>
      <c r="Q13" s="265"/>
      <c r="R13" s="265"/>
      <c r="S13" s="265">
        <v>41.854</v>
      </c>
      <c r="T13" s="265"/>
      <c r="U13" s="265">
        <v>41.854</v>
      </c>
      <c r="V13" s="265"/>
      <c r="W13" s="265"/>
      <c r="X13" s="265">
        <v>41.854</v>
      </c>
      <c r="Y13" s="265"/>
      <c r="Z13" s="265">
        <v>41.854</v>
      </c>
    </row>
    <row r="14" spans="1:26" ht="25.5" customHeight="1">
      <c r="A14" s="207" t="s">
        <v>194</v>
      </c>
      <c r="B14" s="93"/>
      <c r="C14" s="340" t="s">
        <v>195</v>
      </c>
      <c r="D14" s="340"/>
      <c r="E14" s="94"/>
      <c r="F14" s="202" t="s">
        <v>196</v>
      </c>
      <c r="G14" s="265"/>
      <c r="H14" s="265"/>
      <c r="I14" s="265">
        <v>8760</v>
      </c>
      <c r="J14" s="265"/>
      <c r="K14" s="265">
        <v>8760</v>
      </c>
      <c r="L14" s="265"/>
      <c r="M14" s="265"/>
      <c r="N14" s="265">
        <v>8760</v>
      </c>
      <c r="O14" s="265"/>
      <c r="P14" s="265">
        <v>8760</v>
      </c>
      <c r="Q14" s="265"/>
      <c r="R14" s="265"/>
      <c r="S14" s="265">
        <v>8760</v>
      </c>
      <c r="T14" s="265"/>
      <c r="U14" s="265">
        <v>8760</v>
      </c>
      <c r="V14" s="265"/>
      <c r="W14" s="265"/>
      <c r="X14" s="265">
        <v>8760</v>
      </c>
      <c r="Y14" s="265"/>
      <c r="Z14" s="265">
        <v>8760</v>
      </c>
    </row>
    <row r="15" spans="1:26" ht="25.5" customHeight="1">
      <c r="A15" s="207" t="s">
        <v>197</v>
      </c>
      <c r="B15" s="93"/>
      <c r="C15" s="340" t="s">
        <v>198</v>
      </c>
      <c r="D15" s="340"/>
      <c r="E15" s="94"/>
      <c r="F15" s="202" t="s">
        <v>186</v>
      </c>
      <c r="G15" s="265"/>
      <c r="H15" s="265"/>
      <c r="I15" s="265"/>
      <c r="J15" s="265"/>
      <c r="K15" s="265"/>
      <c r="L15" s="265"/>
      <c r="M15" s="265"/>
      <c r="N15" s="265"/>
      <c r="O15" s="265"/>
      <c r="P15" s="265"/>
      <c r="Q15" s="265"/>
      <c r="R15" s="265"/>
      <c r="S15" s="265"/>
      <c r="T15" s="265"/>
      <c r="U15" s="265"/>
      <c r="V15" s="265"/>
      <c r="W15" s="265"/>
      <c r="X15" s="265"/>
      <c r="Y15" s="265"/>
      <c r="Z15" s="265"/>
    </row>
    <row r="16" spans="1:26" ht="22.5" customHeight="1">
      <c r="A16" s="207" t="s">
        <v>189</v>
      </c>
      <c r="B16" s="93"/>
      <c r="C16" s="344" t="s">
        <v>190</v>
      </c>
      <c r="D16" s="344"/>
      <c r="E16" s="94"/>
      <c r="F16" s="268" t="s">
        <v>199</v>
      </c>
      <c r="G16" s="265"/>
      <c r="H16" s="265"/>
      <c r="I16" s="265"/>
      <c r="J16" s="265"/>
      <c r="K16" s="265"/>
      <c r="L16" s="265"/>
      <c r="M16" s="265"/>
      <c r="N16" s="265"/>
      <c r="O16" s="265"/>
      <c r="P16" s="265"/>
      <c r="Q16" s="265"/>
      <c r="R16" s="265"/>
      <c r="S16" s="265"/>
      <c r="T16" s="265"/>
      <c r="U16" s="265"/>
      <c r="V16" s="265"/>
      <c r="W16" s="265"/>
      <c r="X16" s="265"/>
      <c r="Y16" s="265"/>
      <c r="Z16" s="265"/>
    </row>
    <row r="17" spans="1:26" ht="11.25" customHeight="1">
      <c r="A17" s="206" t="s">
        <v>192</v>
      </c>
      <c r="B17" s="93"/>
      <c r="C17" s="340" t="s">
        <v>200</v>
      </c>
      <c r="D17" s="340"/>
      <c r="E17" s="94"/>
      <c r="F17" s="203" t="s">
        <v>201</v>
      </c>
      <c r="G17" s="265"/>
      <c r="H17" s="265"/>
      <c r="I17" s="265"/>
      <c r="J17" s="265"/>
      <c r="K17" s="265"/>
      <c r="L17" s="265"/>
      <c r="M17" s="265"/>
      <c r="N17" s="265"/>
      <c r="O17" s="265"/>
      <c r="P17" s="265"/>
      <c r="Q17" s="265"/>
      <c r="R17" s="265"/>
      <c r="S17" s="265"/>
      <c r="T17" s="265"/>
      <c r="U17" s="265"/>
      <c r="V17" s="265"/>
      <c r="W17" s="265"/>
      <c r="X17" s="265"/>
      <c r="Y17" s="265"/>
      <c r="Z17" s="265"/>
    </row>
    <row r="18" spans="1:26" ht="39" customHeight="1">
      <c r="A18" s="207" t="s">
        <v>202</v>
      </c>
      <c r="B18" s="93"/>
      <c r="C18" s="340" t="s">
        <v>203</v>
      </c>
      <c r="D18" s="340"/>
      <c r="E18" s="94"/>
      <c r="F18" s="202" t="s">
        <v>186</v>
      </c>
      <c r="G18" s="265"/>
      <c r="H18" s="265"/>
      <c r="I18" s="265"/>
      <c r="J18" s="265"/>
      <c r="K18" s="265"/>
      <c r="L18" s="265"/>
      <c r="M18" s="265"/>
      <c r="N18" s="265"/>
      <c r="O18" s="265"/>
      <c r="P18" s="265"/>
      <c r="Q18" s="265"/>
      <c r="R18" s="265"/>
      <c r="S18" s="265"/>
      <c r="T18" s="265"/>
      <c r="U18" s="265"/>
      <c r="V18" s="265"/>
      <c r="W18" s="265"/>
      <c r="X18" s="265"/>
      <c r="Y18" s="265"/>
      <c r="Z18" s="265"/>
    </row>
    <row r="19" spans="1:26" ht="21" customHeight="1">
      <c r="A19" s="207" t="s">
        <v>189</v>
      </c>
      <c r="B19" s="93"/>
      <c r="C19" s="344" t="s">
        <v>190</v>
      </c>
      <c r="D19" s="344"/>
      <c r="E19" s="94"/>
      <c r="F19" s="268" t="s">
        <v>199</v>
      </c>
      <c r="G19" s="265"/>
      <c r="H19" s="265"/>
      <c r="I19" s="265"/>
      <c r="J19" s="265"/>
      <c r="K19" s="265"/>
      <c r="L19" s="265"/>
      <c r="M19" s="265"/>
      <c r="N19" s="265"/>
      <c r="O19" s="265"/>
      <c r="P19" s="265"/>
      <c r="Q19" s="265"/>
      <c r="R19" s="265"/>
      <c r="S19" s="265"/>
      <c r="T19" s="265"/>
      <c r="U19" s="265"/>
      <c r="V19" s="265"/>
      <c r="W19" s="265"/>
      <c r="X19" s="265"/>
      <c r="Y19" s="265"/>
      <c r="Z19" s="265"/>
    </row>
    <row r="20" spans="1:26" ht="11.25" customHeight="1">
      <c r="A20" s="206" t="s">
        <v>192</v>
      </c>
      <c r="B20" s="93"/>
      <c r="C20" s="340" t="s">
        <v>200</v>
      </c>
      <c r="D20" s="340"/>
      <c r="E20" s="94"/>
      <c r="F20" s="203" t="s">
        <v>201</v>
      </c>
      <c r="G20" s="265"/>
      <c r="H20" s="265"/>
      <c r="I20" s="265"/>
      <c r="J20" s="265"/>
      <c r="K20" s="265"/>
      <c r="L20" s="265"/>
      <c r="M20" s="265"/>
      <c r="N20" s="265"/>
      <c r="O20" s="265"/>
      <c r="P20" s="265"/>
      <c r="Q20" s="265"/>
      <c r="R20" s="265"/>
      <c r="S20" s="265"/>
      <c r="T20" s="265"/>
      <c r="U20" s="265"/>
      <c r="V20" s="265"/>
      <c r="W20" s="265"/>
      <c r="X20" s="265"/>
      <c r="Y20" s="265"/>
      <c r="Z20" s="265"/>
    </row>
    <row r="21" spans="1:26" ht="25.5" customHeight="1">
      <c r="A21" s="207" t="s">
        <v>204</v>
      </c>
      <c r="B21" s="93"/>
      <c r="C21" s="340" t="s">
        <v>205</v>
      </c>
      <c r="D21" s="340"/>
      <c r="E21" s="94"/>
      <c r="F21" s="202" t="s">
        <v>186</v>
      </c>
      <c r="G21" s="265"/>
      <c r="H21" s="265"/>
      <c r="I21" s="265"/>
      <c r="J21" s="265"/>
      <c r="K21" s="265"/>
      <c r="L21" s="265"/>
      <c r="M21" s="265"/>
      <c r="N21" s="265"/>
      <c r="O21" s="265"/>
      <c r="P21" s="265"/>
      <c r="Q21" s="265"/>
      <c r="R21" s="265"/>
      <c r="S21" s="265"/>
      <c r="T21" s="265"/>
      <c r="U21" s="265"/>
      <c r="V21" s="265"/>
      <c r="W21" s="265"/>
      <c r="X21" s="265"/>
      <c r="Y21" s="265"/>
      <c r="Z21" s="265"/>
    </row>
    <row r="22" spans="1:26" ht="26.25" customHeight="1">
      <c r="A22" s="345" t="s">
        <v>206</v>
      </c>
      <c r="B22" s="95"/>
      <c r="C22" s="348" t="s">
        <v>207</v>
      </c>
      <c r="D22" s="348"/>
      <c r="E22" s="96"/>
      <c r="F22" s="349"/>
      <c r="G22" s="352"/>
      <c r="H22" s="352"/>
      <c r="I22" s="352"/>
      <c r="J22" s="352"/>
      <c r="K22" s="352"/>
      <c r="L22" s="352"/>
      <c r="M22" s="352"/>
      <c r="N22" s="352"/>
      <c r="O22" s="352"/>
      <c r="P22" s="352"/>
      <c r="Q22" s="352"/>
      <c r="R22" s="352"/>
      <c r="S22" s="352"/>
      <c r="T22" s="352"/>
      <c r="U22" s="352"/>
      <c r="V22" s="352"/>
      <c r="W22" s="352"/>
      <c r="X22" s="352"/>
      <c r="Y22" s="352"/>
      <c r="Z22" s="352"/>
    </row>
    <row r="23" spans="1:26" ht="10.5" customHeight="1">
      <c r="A23" s="346"/>
      <c r="B23" s="97"/>
      <c r="C23" s="98"/>
      <c r="D23" s="99" t="s">
        <v>208</v>
      </c>
      <c r="E23" s="100"/>
      <c r="F23" s="350"/>
      <c r="G23" s="353"/>
      <c r="H23" s="353"/>
      <c r="I23" s="353"/>
      <c r="J23" s="353"/>
      <c r="K23" s="353"/>
      <c r="L23" s="353"/>
      <c r="M23" s="353"/>
      <c r="N23" s="353"/>
      <c r="O23" s="353"/>
      <c r="P23" s="353"/>
      <c r="Q23" s="353"/>
      <c r="R23" s="353"/>
      <c r="S23" s="353"/>
      <c r="T23" s="353"/>
      <c r="U23" s="353"/>
      <c r="V23" s="353"/>
      <c r="W23" s="353"/>
      <c r="X23" s="353"/>
      <c r="Y23" s="353"/>
      <c r="Z23" s="353"/>
    </row>
    <row r="24" spans="1:26" ht="3" customHeight="1" hidden="1">
      <c r="A24" s="347"/>
      <c r="B24" s="101"/>
      <c r="C24" s="102"/>
      <c r="D24" s="102"/>
      <c r="E24" s="103"/>
      <c r="F24" s="351"/>
      <c r="G24" s="354"/>
      <c r="H24" s="354"/>
      <c r="I24" s="354"/>
      <c r="J24" s="354"/>
      <c r="K24" s="354"/>
      <c r="L24" s="354"/>
      <c r="M24" s="354"/>
      <c r="N24" s="354"/>
      <c r="O24" s="354"/>
      <c r="P24" s="354"/>
      <c r="Q24" s="354"/>
      <c r="R24" s="354"/>
      <c r="S24" s="354"/>
      <c r="T24" s="354"/>
      <c r="U24" s="354"/>
      <c r="V24" s="354"/>
      <c r="W24" s="354"/>
      <c r="X24" s="354"/>
      <c r="Y24" s="354"/>
      <c r="Z24" s="354"/>
    </row>
    <row r="25" spans="1:26" ht="22.5" customHeight="1">
      <c r="A25" s="207" t="s">
        <v>189</v>
      </c>
      <c r="B25" s="93"/>
      <c r="C25" s="344" t="s">
        <v>190</v>
      </c>
      <c r="D25" s="344"/>
      <c r="E25" s="94"/>
      <c r="F25" s="268" t="s">
        <v>199</v>
      </c>
      <c r="G25" s="265"/>
      <c r="H25" s="265"/>
      <c r="I25" s="265"/>
      <c r="J25" s="265"/>
      <c r="K25" s="265"/>
      <c r="L25" s="265"/>
      <c r="M25" s="265"/>
      <c r="N25" s="265"/>
      <c r="O25" s="265"/>
      <c r="P25" s="265"/>
      <c r="Q25" s="265"/>
      <c r="R25" s="265"/>
      <c r="S25" s="265"/>
      <c r="T25" s="265"/>
      <c r="U25" s="265"/>
      <c r="V25" s="265"/>
      <c r="W25" s="265"/>
      <c r="X25" s="265"/>
      <c r="Y25" s="265"/>
      <c r="Z25" s="265"/>
    </row>
    <row r="26" spans="1:26" ht="11.25" customHeight="1">
      <c r="A26" s="206" t="s">
        <v>192</v>
      </c>
      <c r="B26" s="93"/>
      <c r="C26" s="340" t="s">
        <v>200</v>
      </c>
      <c r="D26" s="340"/>
      <c r="E26" s="94"/>
      <c r="F26" s="203" t="s">
        <v>201</v>
      </c>
      <c r="G26" s="265"/>
      <c r="H26" s="265"/>
      <c r="I26" s="265"/>
      <c r="J26" s="265"/>
      <c r="K26" s="265"/>
      <c r="L26" s="265"/>
      <c r="M26" s="265"/>
      <c r="N26" s="265"/>
      <c r="O26" s="265"/>
      <c r="P26" s="265"/>
      <c r="Q26" s="265"/>
      <c r="R26" s="265"/>
      <c r="S26" s="265"/>
      <c r="T26" s="265"/>
      <c r="U26" s="265"/>
      <c r="V26" s="265"/>
      <c r="W26" s="265"/>
      <c r="X26" s="265"/>
      <c r="Y26" s="265"/>
      <c r="Z26" s="265"/>
    </row>
    <row r="27" spans="1:26" ht="26.25" customHeight="1">
      <c r="A27" s="345" t="s">
        <v>209</v>
      </c>
      <c r="B27" s="95"/>
      <c r="C27" s="348" t="s">
        <v>207</v>
      </c>
      <c r="D27" s="348"/>
      <c r="E27" s="96"/>
      <c r="F27" s="349"/>
      <c r="G27" s="352"/>
      <c r="H27" s="352"/>
      <c r="I27" s="352"/>
      <c r="J27" s="352"/>
      <c r="K27" s="352"/>
      <c r="L27" s="352"/>
      <c r="M27" s="352"/>
      <c r="N27" s="352"/>
      <c r="O27" s="352"/>
      <c r="P27" s="352"/>
      <c r="Q27" s="352"/>
      <c r="R27" s="352"/>
      <c r="S27" s="352"/>
      <c r="T27" s="352"/>
      <c r="U27" s="352"/>
      <c r="V27" s="352"/>
      <c r="W27" s="352"/>
      <c r="X27" s="352"/>
      <c r="Y27" s="352"/>
      <c r="Z27" s="352"/>
    </row>
    <row r="28" spans="1:26" ht="11.25">
      <c r="A28" s="346"/>
      <c r="B28" s="97"/>
      <c r="C28" s="98"/>
      <c r="D28" s="99" t="s">
        <v>208</v>
      </c>
      <c r="E28" s="100"/>
      <c r="F28" s="350"/>
      <c r="G28" s="353"/>
      <c r="H28" s="353"/>
      <c r="I28" s="353"/>
      <c r="J28" s="353"/>
      <c r="K28" s="353"/>
      <c r="L28" s="353"/>
      <c r="M28" s="353"/>
      <c r="N28" s="353"/>
      <c r="O28" s="353"/>
      <c r="P28" s="353"/>
      <c r="Q28" s="353"/>
      <c r="R28" s="353"/>
      <c r="S28" s="353"/>
      <c r="T28" s="353"/>
      <c r="U28" s="353"/>
      <c r="V28" s="353"/>
      <c r="W28" s="353"/>
      <c r="X28" s="353"/>
      <c r="Y28" s="353"/>
      <c r="Z28" s="353"/>
    </row>
    <row r="29" spans="1:26" ht="3" customHeight="1">
      <c r="A29" s="347"/>
      <c r="B29" s="101"/>
      <c r="C29" s="102"/>
      <c r="D29" s="102"/>
      <c r="E29" s="103"/>
      <c r="F29" s="351"/>
      <c r="G29" s="354"/>
      <c r="H29" s="354"/>
      <c r="I29" s="354"/>
      <c r="J29" s="354"/>
      <c r="K29" s="354"/>
      <c r="L29" s="354"/>
      <c r="M29" s="354"/>
      <c r="N29" s="354"/>
      <c r="O29" s="354"/>
      <c r="P29" s="354"/>
      <c r="Q29" s="354"/>
      <c r="R29" s="354"/>
      <c r="S29" s="354"/>
      <c r="T29" s="354"/>
      <c r="U29" s="354"/>
      <c r="V29" s="354"/>
      <c r="W29" s="354"/>
      <c r="X29" s="354"/>
      <c r="Y29" s="354"/>
      <c r="Z29" s="354"/>
    </row>
    <row r="30" spans="1:26" ht="22.5" customHeight="1">
      <c r="A30" s="207" t="s">
        <v>189</v>
      </c>
      <c r="B30" s="93"/>
      <c r="C30" s="344" t="s">
        <v>190</v>
      </c>
      <c r="D30" s="344"/>
      <c r="E30" s="94"/>
      <c r="F30" s="268" t="s">
        <v>199</v>
      </c>
      <c r="G30" s="265"/>
      <c r="H30" s="265"/>
      <c r="I30" s="265"/>
      <c r="J30" s="265"/>
      <c r="K30" s="265"/>
      <c r="L30" s="265"/>
      <c r="M30" s="265"/>
      <c r="N30" s="265"/>
      <c r="O30" s="265"/>
      <c r="P30" s="265"/>
      <c r="Q30" s="265"/>
      <c r="R30" s="265"/>
      <c r="S30" s="265"/>
      <c r="T30" s="265"/>
      <c r="U30" s="265"/>
      <c r="V30" s="265"/>
      <c r="W30" s="265"/>
      <c r="X30" s="265"/>
      <c r="Y30" s="265"/>
      <c r="Z30" s="265"/>
    </row>
    <row r="31" spans="1:26" ht="11.25" customHeight="1">
      <c r="A31" s="206" t="s">
        <v>192</v>
      </c>
      <c r="B31" s="93"/>
      <c r="C31" s="340" t="s">
        <v>200</v>
      </c>
      <c r="D31" s="340"/>
      <c r="E31" s="94"/>
      <c r="F31" s="203" t="s">
        <v>201</v>
      </c>
      <c r="G31" s="265"/>
      <c r="H31" s="265"/>
      <c r="I31" s="265"/>
      <c r="J31" s="265"/>
      <c r="K31" s="265"/>
      <c r="L31" s="265"/>
      <c r="M31" s="265"/>
      <c r="N31" s="265"/>
      <c r="O31" s="265"/>
      <c r="P31" s="265"/>
      <c r="Q31" s="265"/>
      <c r="R31" s="265"/>
      <c r="S31" s="265"/>
      <c r="T31" s="265"/>
      <c r="U31" s="265"/>
      <c r="V31" s="265"/>
      <c r="W31" s="265"/>
      <c r="X31" s="265"/>
      <c r="Y31" s="265"/>
      <c r="Z31" s="265"/>
    </row>
    <row r="32" spans="1:26" ht="11.25">
      <c r="A32" s="206" t="s">
        <v>210</v>
      </c>
      <c r="B32" s="93"/>
      <c r="C32" s="340" t="s">
        <v>211</v>
      </c>
      <c r="D32" s="340"/>
      <c r="E32" s="94"/>
      <c r="F32" s="203"/>
      <c r="G32" s="265"/>
      <c r="H32" s="265"/>
      <c r="I32" s="265"/>
      <c r="J32" s="265"/>
      <c r="K32" s="265"/>
      <c r="L32" s="265"/>
      <c r="M32" s="265"/>
      <c r="N32" s="265"/>
      <c r="O32" s="265"/>
      <c r="P32" s="265"/>
      <c r="Q32" s="265"/>
      <c r="R32" s="265"/>
      <c r="S32" s="265"/>
      <c r="T32" s="265"/>
      <c r="U32" s="265"/>
      <c r="V32" s="265"/>
      <c r="W32" s="265"/>
      <c r="X32" s="265"/>
      <c r="Y32" s="265"/>
      <c r="Z32" s="265"/>
    </row>
    <row r="33" spans="1:26" ht="39" customHeight="1">
      <c r="A33" s="207" t="s">
        <v>212</v>
      </c>
      <c r="B33" s="93"/>
      <c r="C33" s="340" t="s">
        <v>213</v>
      </c>
      <c r="D33" s="340"/>
      <c r="E33" s="94"/>
      <c r="F33" s="202" t="s">
        <v>186</v>
      </c>
      <c r="G33" s="265"/>
      <c r="H33" s="265"/>
      <c r="I33" s="265"/>
      <c r="J33" s="265"/>
      <c r="K33" s="265"/>
      <c r="L33" s="265"/>
      <c r="M33" s="265"/>
      <c r="N33" s="265"/>
      <c r="O33" s="265"/>
      <c r="P33" s="265"/>
      <c r="Q33" s="265"/>
      <c r="R33" s="265"/>
      <c r="S33" s="269">
        <v>0.001</v>
      </c>
      <c r="T33" s="265"/>
      <c r="U33" s="269">
        <v>0.001</v>
      </c>
      <c r="V33" s="265"/>
      <c r="W33" s="265"/>
      <c r="X33" s="269">
        <v>0.001</v>
      </c>
      <c r="Y33" s="265"/>
      <c r="Z33" s="269">
        <v>0.001</v>
      </c>
    </row>
    <row r="34" spans="1:26" ht="39" customHeight="1">
      <c r="A34" s="207" t="s">
        <v>214</v>
      </c>
      <c r="B34" s="93"/>
      <c r="C34" s="340" t="s">
        <v>215</v>
      </c>
      <c r="D34" s="340"/>
      <c r="E34" s="94"/>
      <c r="F34" s="202" t="s">
        <v>186</v>
      </c>
      <c r="G34" s="265"/>
      <c r="H34" s="265"/>
      <c r="I34" s="265"/>
      <c r="J34" s="265"/>
      <c r="K34" s="265"/>
      <c r="L34" s="265"/>
      <c r="M34" s="265"/>
      <c r="N34" s="265"/>
      <c r="O34" s="265"/>
      <c r="P34" s="265"/>
      <c r="Q34" s="265"/>
      <c r="R34" s="265"/>
      <c r="S34" s="269">
        <v>0.001</v>
      </c>
      <c r="T34" s="265"/>
      <c r="U34" s="269">
        <v>0.001</v>
      </c>
      <c r="V34" s="265"/>
      <c r="W34" s="265"/>
      <c r="X34" s="269">
        <v>0.001</v>
      </c>
      <c r="Y34" s="265"/>
      <c r="Z34" s="269">
        <v>0.001</v>
      </c>
    </row>
    <row r="35" spans="1:26" ht="22.5" customHeight="1">
      <c r="A35" s="207" t="s">
        <v>189</v>
      </c>
      <c r="B35" s="93"/>
      <c r="C35" s="344" t="s">
        <v>190</v>
      </c>
      <c r="D35" s="344"/>
      <c r="E35" s="94"/>
      <c r="F35" s="268" t="s">
        <v>216</v>
      </c>
      <c r="G35" s="265"/>
      <c r="H35" s="265"/>
      <c r="I35" s="265"/>
      <c r="J35" s="265"/>
      <c r="K35" s="265"/>
      <c r="L35" s="265"/>
      <c r="M35" s="265"/>
      <c r="N35" s="265"/>
      <c r="O35" s="265"/>
      <c r="P35" s="265"/>
      <c r="Q35" s="265"/>
      <c r="R35" s="265"/>
      <c r="S35" s="265"/>
      <c r="T35" s="265"/>
      <c r="U35" s="265"/>
      <c r="V35" s="265"/>
      <c r="W35" s="265"/>
      <c r="X35" s="265"/>
      <c r="Y35" s="265"/>
      <c r="Z35" s="265"/>
    </row>
    <row r="36" spans="1:26" ht="11.25" customHeight="1">
      <c r="A36" s="206" t="s">
        <v>192</v>
      </c>
      <c r="B36" s="93"/>
      <c r="C36" s="340" t="s">
        <v>217</v>
      </c>
      <c r="D36" s="340"/>
      <c r="E36" s="94"/>
      <c r="F36" s="203" t="s">
        <v>218</v>
      </c>
      <c r="G36" s="265"/>
      <c r="H36" s="265"/>
      <c r="I36" s="265">
        <v>35.337</v>
      </c>
      <c r="J36" s="265"/>
      <c r="K36" s="265">
        <v>35.337</v>
      </c>
      <c r="L36" s="265"/>
      <c r="M36" s="265"/>
      <c r="N36" s="265">
        <v>35.337</v>
      </c>
      <c r="O36" s="265"/>
      <c r="P36" s="265">
        <v>35.337</v>
      </c>
      <c r="Q36" s="265"/>
      <c r="R36" s="265"/>
      <c r="S36" s="265">
        <v>35.337</v>
      </c>
      <c r="T36" s="265"/>
      <c r="U36" s="265">
        <v>35.337</v>
      </c>
      <c r="V36" s="265"/>
      <c r="W36" s="265"/>
      <c r="X36" s="265">
        <v>35.337</v>
      </c>
      <c r="Y36" s="265"/>
      <c r="Z36" s="265">
        <v>35.337</v>
      </c>
    </row>
    <row r="37" spans="1:26" ht="11.25">
      <c r="A37" s="206" t="s">
        <v>219</v>
      </c>
      <c r="B37" s="93"/>
      <c r="C37" s="340" t="s">
        <v>211</v>
      </c>
      <c r="D37" s="340"/>
      <c r="E37" s="94"/>
      <c r="F37" s="202" t="s">
        <v>186</v>
      </c>
      <c r="G37" s="265"/>
      <c r="H37" s="265"/>
      <c r="I37" s="265"/>
      <c r="J37" s="265"/>
      <c r="K37" s="265"/>
      <c r="L37" s="265"/>
      <c r="M37" s="265"/>
      <c r="N37" s="265"/>
      <c r="O37" s="265"/>
      <c r="P37" s="265"/>
      <c r="Q37" s="265"/>
      <c r="R37" s="265"/>
      <c r="S37" s="265"/>
      <c r="T37" s="265"/>
      <c r="U37" s="265"/>
      <c r="V37" s="265"/>
      <c r="W37" s="265"/>
      <c r="X37" s="265"/>
      <c r="Y37" s="265"/>
      <c r="Z37" s="265"/>
    </row>
    <row r="38" spans="1:26" ht="25.5" customHeight="1">
      <c r="A38" s="207" t="s">
        <v>220</v>
      </c>
      <c r="B38" s="93"/>
      <c r="C38" s="340" t="s">
        <v>221</v>
      </c>
      <c r="D38" s="340"/>
      <c r="E38" s="94"/>
      <c r="F38" s="202"/>
      <c r="G38" s="265"/>
      <c r="H38" s="265"/>
      <c r="I38" s="265"/>
      <c r="J38" s="265"/>
      <c r="K38" s="265"/>
      <c r="L38" s="265"/>
      <c r="M38" s="265"/>
      <c r="N38" s="265"/>
      <c r="O38" s="265"/>
      <c r="P38" s="265"/>
      <c r="Q38" s="265"/>
      <c r="R38" s="265"/>
      <c r="S38" s="265"/>
      <c r="T38" s="265"/>
      <c r="U38" s="265"/>
      <c r="V38" s="265"/>
      <c r="W38" s="265"/>
      <c r="X38" s="265"/>
      <c r="Y38" s="265"/>
      <c r="Z38" s="265"/>
    </row>
    <row r="39" spans="1:26" ht="35.25" customHeight="1">
      <c r="A39" s="207" t="s">
        <v>222</v>
      </c>
      <c r="B39" s="93"/>
      <c r="C39" s="340" t="s">
        <v>223</v>
      </c>
      <c r="D39" s="340"/>
      <c r="E39" s="94"/>
      <c r="F39" s="202"/>
      <c r="G39" s="205"/>
      <c r="H39" s="205"/>
      <c r="I39" s="270">
        <v>0.795</v>
      </c>
      <c r="J39" s="265">
        <v>0.111</v>
      </c>
      <c r="K39" s="293">
        <f>SUM(G39:J39)</f>
        <v>0.906</v>
      </c>
      <c r="L39" s="205"/>
      <c r="M39" s="205"/>
      <c r="N39" s="270">
        <v>0.67</v>
      </c>
      <c r="O39" s="265">
        <v>0.094</v>
      </c>
      <c r="P39" s="293">
        <f>SUM(L39:O39)</f>
        <v>0.764</v>
      </c>
      <c r="Q39" s="205"/>
      <c r="R39" s="205"/>
      <c r="S39" s="265">
        <v>1.031</v>
      </c>
      <c r="T39" s="270">
        <v>0.246</v>
      </c>
      <c r="U39" s="292">
        <f>SUM(S39:T39)</f>
        <v>1.277</v>
      </c>
      <c r="V39" s="205"/>
      <c r="W39" s="205"/>
      <c r="X39" s="265">
        <v>1.083</v>
      </c>
      <c r="Y39" s="270">
        <v>0.255</v>
      </c>
      <c r="Z39" s="292">
        <f>SUM(X39:Y39)</f>
        <v>1.338</v>
      </c>
    </row>
    <row r="40" spans="1:26" ht="11.25" customHeight="1">
      <c r="A40" s="206" t="s">
        <v>189</v>
      </c>
      <c r="B40" s="93"/>
      <c r="C40" s="340" t="s">
        <v>190</v>
      </c>
      <c r="D40" s="340"/>
      <c r="E40" s="94"/>
      <c r="F40" s="203" t="s">
        <v>41</v>
      </c>
      <c r="G40" s="205"/>
      <c r="H40" s="205"/>
      <c r="I40" s="267">
        <v>2.8</v>
      </c>
      <c r="J40" s="265">
        <v>0.52</v>
      </c>
      <c r="K40" s="272">
        <v>3.19</v>
      </c>
      <c r="L40" s="205"/>
      <c r="M40" s="205"/>
      <c r="N40" s="267">
        <v>2.8</v>
      </c>
      <c r="O40" s="265">
        <v>0.47</v>
      </c>
      <c r="P40" s="272">
        <v>3.19</v>
      </c>
      <c r="Q40" s="205"/>
      <c r="R40" s="205"/>
      <c r="S40" s="265">
        <v>3.81</v>
      </c>
      <c r="T40" s="265">
        <v>1.19</v>
      </c>
      <c r="U40" s="272">
        <v>4.72</v>
      </c>
      <c r="V40" s="205"/>
      <c r="W40" s="205"/>
      <c r="X40" s="265">
        <v>3.82</v>
      </c>
      <c r="Y40" s="265">
        <v>1.19</v>
      </c>
      <c r="Z40" s="272">
        <v>4.72</v>
      </c>
    </row>
    <row r="41" spans="1:26" ht="25.5" customHeight="1">
      <c r="A41" s="207" t="s">
        <v>192</v>
      </c>
      <c r="B41" s="93"/>
      <c r="C41" s="340" t="s">
        <v>224</v>
      </c>
      <c r="D41" s="340"/>
      <c r="E41" s="94"/>
      <c r="F41" s="202"/>
      <c r="G41" s="205"/>
      <c r="H41" s="205"/>
      <c r="I41" s="205"/>
      <c r="J41" s="205"/>
      <c r="K41" s="205"/>
      <c r="L41" s="205"/>
      <c r="M41" s="205"/>
      <c r="N41" s="205"/>
      <c r="O41" s="205"/>
      <c r="P41" s="205"/>
      <c r="Q41" s="205"/>
      <c r="R41" s="205"/>
      <c r="S41" s="205"/>
      <c r="T41" s="205"/>
      <c r="U41" s="205"/>
      <c r="V41" s="205"/>
      <c r="W41" s="205"/>
      <c r="X41" s="205"/>
      <c r="Y41" s="205"/>
      <c r="Z41" s="205"/>
    </row>
    <row r="42" spans="1:26" ht="24" customHeight="1">
      <c r="A42" s="207" t="s">
        <v>194</v>
      </c>
      <c r="B42" s="93"/>
      <c r="C42" s="340" t="s">
        <v>225</v>
      </c>
      <c r="D42" s="340"/>
      <c r="E42" s="94"/>
      <c r="F42" s="202" t="s">
        <v>186</v>
      </c>
      <c r="G42" s="205"/>
      <c r="H42" s="205"/>
      <c r="I42" s="290">
        <v>28.397</v>
      </c>
      <c r="J42" s="290">
        <v>21.505</v>
      </c>
      <c r="K42" s="291">
        <v>28.397</v>
      </c>
      <c r="L42" s="205"/>
      <c r="M42" s="205"/>
      <c r="N42" s="290">
        <v>23.938</v>
      </c>
      <c r="O42" s="290">
        <v>19.65</v>
      </c>
      <c r="P42" s="291">
        <v>23.938</v>
      </c>
      <c r="Q42" s="205"/>
      <c r="R42" s="205"/>
      <c r="S42" s="204">
        <v>27.064</v>
      </c>
      <c r="T42" s="204">
        <v>20.607</v>
      </c>
      <c r="U42" s="270">
        <v>27.064</v>
      </c>
      <c r="V42" s="205"/>
      <c r="W42" s="205"/>
      <c r="X42" s="204">
        <v>28.338</v>
      </c>
      <c r="Y42" s="204">
        <v>21.397</v>
      </c>
      <c r="Z42" s="270">
        <v>28.338</v>
      </c>
    </row>
    <row r="43" spans="1:26" ht="23.25" customHeight="1">
      <c r="A43" s="207" t="s">
        <v>226</v>
      </c>
      <c r="B43" s="93"/>
      <c r="C43" s="340" t="s">
        <v>227</v>
      </c>
      <c r="D43" s="340"/>
      <c r="E43" s="94"/>
      <c r="F43" s="202" t="s">
        <v>186</v>
      </c>
      <c r="G43" s="205"/>
      <c r="H43" s="205"/>
      <c r="I43" s="204"/>
      <c r="J43" s="204"/>
      <c r="K43" s="270"/>
      <c r="L43" s="205"/>
      <c r="M43" s="205"/>
      <c r="N43" s="204"/>
      <c r="O43" s="204"/>
      <c r="P43" s="270"/>
      <c r="Q43" s="205"/>
      <c r="R43" s="205"/>
      <c r="S43" s="204"/>
      <c r="T43" s="204"/>
      <c r="U43" s="270"/>
      <c r="V43" s="205"/>
      <c r="W43" s="205"/>
      <c r="X43" s="204"/>
      <c r="Y43" s="204"/>
      <c r="Z43" s="270"/>
    </row>
    <row r="44" spans="1:26" ht="21" customHeight="1">
      <c r="A44" s="207" t="s">
        <v>189</v>
      </c>
      <c r="B44" s="93"/>
      <c r="C44" s="344" t="s">
        <v>190</v>
      </c>
      <c r="D44" s="344"/>
      <c r="E44" s="94"/>
      <c r="F44" s="268" t="s">
        <v>228</v>
      </c>
      <c r="G44" s="205"/>
      <c r="H44" s="205"/>
      <c r="I44" s="270"/>
      <c r="J44" s="270"/>
      <c r="K44" s="270"/>
      <c r="L44" s="205"/>
      <c r="M44" s="205"/>
      <c r="N44" s="270"/>
      <c r="O44" s="270"/>
      <c r="P44" s="270"/>
      <c r="Q44" s="205"/>
      <c r="R44" s="205"/>
      <c r="S44" s="270"/>
      <c r="T44" s="270"/>
      <c r="U44" s="270"/>
      <c r="V44" s="205"/>
      <c r="W44" s="205"/>
      <c r="X44" s="270"/>
      <c r="Y44" s="270"/>
      <c r="Z44" s="270"/>
    </row>
    <row r="45" spans="1:26" ht="25.5" customHeight="1">
      <c r="A45" s="207" t="s">
        <v>192</v>
      </c>
      <c r="B45" s="93"/>
      <c r="C45" s="340" t="s">
        <v>229</v>
      </c>
      <c r="D45" s="340"/>
      <c r="E45" s="94"/>
      <c r="F45" s="202" t="s">
        <v>218</v>
      </c>
      <c r="G45" s="205"/>
      <c r="H45" s="205"/>
      <c r="I45" s="270"/>
      <c r="J45" s="270">
        <v>46.824</v>
      </c>
      <c r="K45" s="270">
        <v>46.824</v>
      </c>
      <c r="L45" s="205"/>
      <c r="M45" s="205"/>
      <c r="N45" s="270"/>
      <c r="O45" s="270">
        <v>46.824</v>
      </c>
      <c r="P45" s="270">
        <v>46.824</v>
      </c>
      <c r="Q45" s="205"/>
      <c r="R45" s="205"/>
      <c r="S45" s="270"/>
      <c r="T45" s="270">
        <v>46.824</v>
      </c>
      <c r="U45" s="270">
        <v>46.824</v>
      </c>
      <c r="V45" s="205"/>
      <c r="W45" s="205"/>
      <c r="X45" s="270"/>
      <c r="Y45" s="270">
        <v>46.824</v>
      </c>
      <c r="Z45" s="270">
        <v>46.824</v>
      </c>
    </row>
    <row r="46" spans="1:26" ht="39" customHeight="1">
      <c r="A46" s="207" t="s">
        <v>230</v>
      </c>
      <c r="B46" s="93"/>
      <c r="C46" s="340" t="s">
        <v>231</v>
      </c>
      <c r="D46" s="340"/>
      <c r="E46" s="94"/>
      <c r="F46" s="202" t="s">
        <v>186</v>
      </c>
      <c r="G46" s="205"/>
      <c r="H46" s="205"/>
      <c r="I46" s="205"/>
      <c r="J46" s="205"/>
      <c r="K46" s="205"/>
      <c r="L46" s="205"/>
      <c r="M46" s="205"/>
      <c r="N46" s="205"/>
      <c r="O46" s="205"/>
      <c r="P46" s="205"/>
      <c r="Q46" s="205"/>
      <c r="R46" s="205"/>
      <c r="S46" s="271"/>
      <c r="T46" s="271"/>
      <c r="U46" s="271"/>
      <c r="V46" s="205"/>
      <c r="W46" s="205"/>
      <c r="X46" s="271"/>
      <c r="Y46" s="271"/>
      <c r="Z46" s="271"/>
    </row>
    <row r="47" spans="1:26" ht="45.75" customHeight="1">
      <c r="A47" s="207" t="s">
        <v>232</v>
      </c>
      <c r="B47" s="93"/>
      <c r="C47" s="340" t="s">
        <v>233</v>
      </c>
      <c r="D47" s="340"/>
      <c r="E47" s="94"/>
      <c r="F47" s="202" t="s">
        <v>186</v>
      </c>
      <c r="G47" s="205"/>
      <c r="H47" s="205"/>
      <c r="I47" s="205"/>
      <c r="J47" s="205"/>
      <c r="K47" s="205"/>
      <c r="L47" s="205"/>
      <c r="M47" s="205"/>
      <c r="N47" s="205"/>
      <c r="O47" s="205"/>
      <c r="P47" s="205"/>
      <c r="Q47" s="205"/>
      <c r="R47" s="205"/>
      <c r="S47" s="271"/>
      <c r="T47" s="271"/>
      <c r="U47" s="271"/>
      <c r="V47" s="205"/>
      <c r="W47" s="205"/>
      <c r="X47" s="271"/>
      <c r="Y47" s="271"/>
      <c r="Z47" s="271"/>
    </row>
    <row r="48" spans="1:26" ht="27.75" customHeight="1">
      <c r="A48" s="206" t="s">
        <v>234</v>
      </c>
      <c r="B48" s="93"/>
      <c r="C48" s="340" t="s">
        <v>235</v>
      </c>
      <c r="D48" s="340"/>
      <c r="E48" s="94"/>
      <c r="F48" s="202" t="s">
        <v>186</v>
      </c>
      <c r="G48" s="207"/>
      <c r="H48" s="207"/>
      <c r="I48" s="273">
        <f>I39</f>
        <v>0.795</v>
      </c>
      <c r="J48" s="273">
        <f>J39</f>
        <v>0.111</v>
      </c>
      <c r="K48" s="273">
        <f>SUM(G48:J48)</f>
        <v>0.906</v>
      </c>
      <c r="L48" s="207"/>
      <c r="M48" s="207"/>
      <c r="N48" s="273">
        <f>N39</f>
        <v>0.67</v>
      </c>
      <c r="O48" s="273">
        <f>O39</f>
        <v>0.094</v>
      </c>
      <c r="P48" s="273">
        <f>SUM(L48:O48)</f>
        <v>0.764</v>
      </c>
      <c r="Q48" s="207"/>
      <c r="R48" s="207"/>
      <c r="S48" s="272">
        <v>1.031</v>
      </c>
      <c r="T48" s="274">
        <v>0.246</v>
      </c>
      <c r="U48" s="272">
        <f>SUM(S48:T48)</f>
        <v>1.277</v>
      </c>
      <c r="V48" s="207"/>
      <c r="W48" s="207"/>
      <c r="X48" s="272">
        <f>X39</f>
        <v>1.083</v>
      </c>
      <c r="Y48" s="274">
        <f>Y39</f>
        <v>0.255</v>
      </c>
      <c r="Z48" s="272">
        <f>SUM(X48:Y48)</f>
        <v>1.338</v>
      </c>
    </row>
    <row r="49" spans="7:18" ht="11.25"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</row>
    <row r="50" spans="7:18" ht="52.5" customHeight="1">
      <c r="G50" s="104" t="s">
        <v>236</v>
      </c>
      <c r="H50" s="104"/>
      <c r="I50" s="104"/>
      <c r="J50" s="104"/>
      <c r="K50" s="104"/>
      <c r="L50" s="104"/>
      <c r="M50" s="104"/>
      <c r="N50" s="104"/>
      <c r="O50" s="104" t="s">
        <v>166</v>
      </c>
      <c r="P50" s="104"/>
      <c r="Q50" s="104"/>
      <c r="R50" s="104"/>
    </row>
    <row r="51" ht="73.5" customHeight="1">
      <c r="C51" s="91" t="s">
        <v>288</v>
      </c>
    </row>
    <row r="52" ht="11.25">
      <c r="C52" s="91" t="s">
        <v>237</v>
      </c>
    </row>
  </sheetData>
  <mergeCells count="87">
    <mergeCell ref="Y27:Y29"/>
    <mergeCell ref="Z27:Z29"/>
    <mergeCell ref="Y22:Y24"/>
    <mergeCell ref="Z22:Z24"/>
    <mergeCell ref="Q27:Q29"/>
    <mergeCell ref="R27:R29"/>
    <mergeCell ref="S27:S29"/>
    <mergeCell ref="T27:T29"/>
    <mergeCell ref="U27:U29"/>
    <mergeCell ref="V27:V29"/>
    <mergeCell ref="W27:W29"/>
    <mergeCell ref="X27:X29"/>
    <mergeCell ref="Q7:U7"/>
    <mergeCell ref="V7:Z7"/>
    <mergeCell ref="Q22:Q24"/>
    <mergeCell ref="R22:R24"/>
    <mergeCell ref="S22:S24"/>
    <mergeCell ref="T22:T24"/>
    <mergeCell ref="U22:U24"/>
    <mergeCell ref="V22:V24"/>
    <mergeCell ref="W22:W24"/>
    <mergeCell ref="X22:X24"/>
    <mergeCell ref="C46:D46"/>
    <mergeCell ref="C47:D47"/>
    <mergeCell ref="C48:D48"/>
    <mergeCell ref="C42:D42"/>
    <mergeCell ref="C43:D43"/>
    <mergeCell ref="C44:D44"/>
    <mergeCell ref="C45:D45"/>
    <mergeCell ref="C38:D38"/>
    <mergeCell ref="C39:D39"/>
    <mergeCell ref="C40:D40"/>
    <mergeCell ref="C41:D41"/>
    <mergeCell ref="C34:D34"/>
    <mergeCell ref="C35:D35"/>
    <mergeCell ref="C36:D36"/>
    <mergeCell ref="C37:D37"/>
    <mergeCell ref="C30:D30"/>
    <mergeCell ref="C31:D31"/>
    <mergeCell ref="C32:D32"/>
    <mergeCell ref="C33:D33"/>
    <mergeCell ref="K27:K29"/>
    <mergeCell ref="L27:L29"/>
    <mergeCell ref="M27:M29"/>
    <mergeCell ref="N27:N29"/>
    <mergeCell ref="C25:D25"/>
    <mergeCell ref="C26:D26"/>
    <mergeCell ref="A27:A29"/>
    <mergeCell ref="C27:D27"/>
    <mergeCell ref="F27:F29"/>
    <mergeCell ref="G27:G29"/>
    <mergeCell ref="H27:H29"/>
    <mergeCell ref="I27:I29"/>
    <mergeCell ref="J27:J29"/>
    <mergeCell ref="N22:N24"/>
    <mergeCell ref="O22:O24"/>
    <mergeCell ref="P22:P24"/>
    <mergeCell ref="J22:J24"/>
    <mergeCell ref="K22:K24"/>
    <mergeCell ref="L22:L24"/>
    <mergeCell ref="M22:M24"/>
    <mergeCell ref="O27:O29"/>
    <mergeCell ref="P27:P29"/>
    <mergeCell ref="F22:F24"/>
    <mergeCell ref="G22:G24"/>
    <mergeCell ref="H22:H24"/>
    <mergeCell ref="I22:I24"/>
    <mergeCell ref="C20:D20"/>
    <mergeCell ref="C21:D21"/>
    <mergeCell ref="A22:A24"/>
    <mergeCell ref="C22:D22"/>
    <mergeCell ref="C16:D16"/>
    <mergeCell ref="C17:D17"/>
    <mergeCell ref="C18:D18"/>
    <mergeCell ref="C19:D19"/>
    <mergeCell ref="C12:D12"/>
    <mergeCell ref="C13:D13"/>
    <mergeCell ref="C14:D14"/>
    <mergeCell ref="C15:D15"/>
    <mergeCell ref="L7:P7"/>
    <mergeCell ref="C11:D11"/>
    <mergeCell ref="B9:E9"/>
    <mergeCell ref="C10:D10"/>
    <mergeCell ref="A7:A8"/>
    <mergeCell ref="B7:E8"/>
    <mergeCell ref="F7:F8"/>
    <mergeCell ref="G7:K7"/>
  </mergeCells>
  <printOptions/>
  <pageMargins left="0.16" right="0.16" top="0.31" bottom="0.22" header="0.22" footer="0.17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40"/>
  <sheetViews>
    <sheetView workbookViewId="0" topLeftCell="D1">
      <selection activeCell="B32" sqref="B32:AA32"/>
    </sheetView>
  </sheetViews>
  <sheetFormatPr defaultColWidth="8.875" defaultRowHeight="12.75"/>
  <cols>
    <col min="1" max="1" width="7.00390625" style="58" customWidth="1"/>
    <col min="2" max="2" width="38.875" style="63" customWidth="1"/>
    <col min="3" max="3" width="7.875" style="58" customWidth="1"/>
    <col min="4" max="4" width="5.125" style="65" customWidth="1"/>
    <col min="5" max="5" width="5.00390625" style="58" customWidth="1"/>
    <col min="6" max="6" width="6.25390625" style="61" customWidth="1"/>
    <col min="7" max="7" width="6.625" style="61" customWidth="1"/>
    <col min="8" max="8" width="6.875" style="61" customWidth="1"/>
    <col min="9" max="9" width="5.375" style="61" customWidth="1"/>
    <col min="10" max="10" width="5.625" style="61" customWidth="1"/>
    <col min="11" max="11" width="7.625" style="61" customWidth="1"/>
    <col min="12" max="17" width="6.875" style="61" customWidth="1"/>
    <col min="18" max="18" width="7.375" style="58" customWidth="1"/>
    <col min="19" max="19" width="4.125" style="58" customWidth="1"/>
    <col min="20" max="20" width="5.625" style="58" customWidth="1"/>
    <col min="21" max="21" width="7.25390625" style="58" customWidth="1"/>
    <col min="22" max="22" width="6.00390625" style="58" customWidth="1"/>
    <col min="23" max="23" width="6.25390625" style="58" customWidth="1"/>
    <col min="24" max="24" width="4.25390625" style="58" customWidth="1"/>
    <col min="25" max="25" width="6.00390625" style="58" customWidth="1"/>
    <col min="26" max="26" width="6.625" style="58" customWidth="1"/>
    <col min="27" max="27" width="7.875" style="58" customWidth="1"/>
    <col min="28" max="28" width="10.375" style="58" customWidth="1"/>
    <col min="29" max="16384" width="8.875" style="58" customWidth="1"/>
  </cols>
  <sheetData>
    <row r="1" spans="1:21" ht="15.75">
      <c r="A1" s="56"/>
      <c r="B1" s="57"/>
      <c r="C1" s="62"/>
      <c r="D1" s="59"/>
      <c r="E1" s="60"/>
      <c r="U1" s="62" t="s">
        <v>123</v>
      </c>
    </row>
    <row r="2" spans="1:5" ht="14.25">
      <c r="A2" s="56"/>
      <c r="C2" s="64" t="s">
        <v>246</v>
      </c>
      <c r="D2" s="59"/>
      <c r="E2" s="60"/>
    </row>
    <row r="3" spans="1:22" ht="27.75" customHeight="1">
      <c r="A3" s="355" t="s">
        <v>124</v>
      </c>
      <c r="B3" s="357" t="s">
        <v>125</v>
      </c>
      <c r="C3" s="359" t="s">
        <v>247</v>
      </c>
      <c r="D3" s="360"/>
      <c r="E3" s="360"/>
      <c r="F3" s="360"/>
      <c r="G3" s="361"/>
      <c r="H3" s="362" t="s">
        <v>254</v>
      </c>
      <c r="I3" s="362"/>
      <c r="J3" s="362"/>
      <c r="K3" s="362"/>
      <c r="L3" s="362"/>
      <c r="M3" s="362" t="s">
        <v>248</v>
      </c>
      <c r="N3" s="362"/>
      <c r="O3" s="362"/>
      <c r="P3" s="362"/>
      <c r="Q3" s="362"/>
      <c r="R3" s="362" t="s">
        <v>249</v>
      </c>
      <c r="S3" s="362"/>
      <c r="T3" s="362"/>
      <c r="U3" s="362"/>
      <c r="V3" s="362"/>
    </row>
    <row r="4" spans="1:22" ht="31.5">
      <c r="A4" s="356"/>
      <c r="B4" s="358"/>
      <c r="C4" s="66" t="s">
        <v>126</v>
      </c>
      <c r="D4" s="67" t="s">
        <v>127</v>
      </c>
      <c r="E4" s="67" t="s">
        <v>128</v>
      </c>
      <c r="F4" s="67" t="s">
        <v>129</v>
      </c>
      <c r="G4" s="67" t="s">
        <v>130</v>
      </c>
      <c r="H4" s="66" t="s">
        <v>126</v>
      </c>
      <c r="I4" s="67" t="s">
        <v>127</v>
      </c>
      <c r="J4" s="67" t="s">
        <v>128</v>
      </c>
      <c r="K4" s="67" t="s">
        <v>129</v>
      </c>
      <c r="L4" s="67" t="s">
        <v>130</v>
      </c>
      <c r="M4" s="66" t="s">
        <v>126</v>
      </c>
      <c r="N4" s="67" t="s">
        <v>127</v>
      </c>
      <c r="O4" s="67" t="s">
        <v>128</v>
      </c>
      <c r="P4" s="67" t="s">
        <v>129</v>
      </c>
      <c r="Q4" s="67" t="s">
        <v>130</v>
      </c>
      <c r="R4" s="66" t="s">
        <v>126</v>
      </c>
      <c r="S4" s="67" t="s">
        <v>127</v>
      </c>
      <c r="T4" s="67" t="s">
        <v>128</v>
      </c>
      <c r="U4" s="67" t="s">
        <v>129</v>
      </c>
      <c r="V4" s="67" t="s">
        <v>130</v>
      </c>
    </row>
    <row r="5" spans="1:22" s="69" customFormat="1" ht="12.75">
      <c r="A5" s="68">
        <v>1</v>
      </c>
      <c r="B5" s="68">
        <v>2</v>
      </c>
      <c r="C5" s="68">
        <v>3</v>
      </c>
      <c r="D5" s="68">
        <v>4</v>
      </c>
      <c r="E5" s="68">
        <v>5</v>
      </c>
      <c r="F5" s="68">
        <v>6</v>
      </c>
      <c r="G5" s="68">
        <v>7</v>
      </c>
      <c r="H5" s="68">
        <v>8</v>
      </c>
      <c r="I5" s="68">
        <v>9</v>
      </c>
      <c r="J5" s="68">
        <v>10</v>
      </c>
      <c r="K5" s="68">
        <v>12</v>
      </c>
      <c r="L5" s="68">
        <v>12</v>
      </c>
      <c r="M5" s="68">
        <v>13</v>
      </c>
      <c r="N5" s="68">
        <v>14</v>
      </c>
      <c r="O5" s="68">
        <v>15</v>
      </c>
      <c r="P5" s="68">
        <v>16</v>
      </c>
      <c r="Q5" s="68">
        <v>17</v>
      </c>
      <c r="R5" s="68">
        <v>18</v>
      </c>
      <c r="S5" s="68">
        <v>19</v>
      </c>
      <c r="T5" s="68">
        <v>20</v>
      </c>
      <c r="U5" s="68">
        <v>21</v>
      </c>
      <c r="V5" s="68">
        <v>22</v>
      </c>
    </row>
    <row r="6" spans="1:22" ht="31.5">
      <c r="A6" s="70" t="s">
        <v>131</v>
      </c>
      <c r="B6" s="71" t="s">
        <v>132</v>
      </c>
      <c r="C6" s="289">
        <f>C11</f>
        <v>28.397</v>
      </c>
      <c r="D6" s="72"/>
      <c r="E6" s="72"/>
      <c r="F6" s="72">
        <f>C6</f>
        <v>28.397</v>
      </c>
      <c r="G6" s="72">
        <f>F11-F15-F18</f>
        <v>21.504999999999995</v>
      </c>
      <c r="H6" s="289">
        <f>H18+H15</f>
        <v>23.938</v>
      </c>
      <c r="I6" s="72"/>
      <c r="J6" s="72"/>
      <c r="K6" s="72">
        <f>H6</f>
        <v>23.938</v>
      </c>
      <c r="L6" s="72">
        <f>K11-K15-K18</f>
        <v>19.65</v>
      </c>
      <c r="M6" s="289">
        <f>M18+M15</f>
        <v>27.064</v>
      </c>
      <c r="N6" s="72"/>
      <c r="O6" s="72"/>
      <c r="P6" s="72">
        <f>M6</f>
        <v>27.064</v>
      </c>
      <c r="Q6" s="72">
        <f>P11-P15-P18</f>
        <v>20.607</v>
      </c>
      <c r="R6" s="289">
        <f>R18+R15</f>
        <v>28.338</v>
      </c>
      <c r="S6" s="72"/>
      <c r="T6" s="72"/>
      <c r="U6" s="72">
        <f>R6</f>
        <v>28.338</v>
      </c>
      <c r="V6" s="72">
        <f>U11-U15-U18</f>
        <v>21.397000000000002</v>
      </c>
    </row>
    <row r="7" spans="1:22" ht="15.75">
      <c r="A7" s="70" t="s">
        <v>133</v>
      </c>
      <c r="B7" s="71" t="s">
        <v>134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</row>
    <row r="8" spans="1:22" ht="23.25" customHeight="1">
      <c r="A8" s="70"/>
      <c r="B8" s="71" t="s">
        <v>135</v>
      </c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</row>
    <row r="9" spans="1:22" ht="15.75">
      <c r="A9" s="70"/>
      <c r="B9" s="71" t="s">
        <v>127</v>
      </c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</row>
    <row r="10" spans="1:22" ht="15.75">
      <c r="A10" s="70"/>
      <c r="B10" s="71" t="s">
        <v>128</v>
      </c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</row>
    <row r="11" spans="1:22" ht="15.75">
      <c r="A11" s="70"/>
      <c r="B11" s="71" t="s">
        <v>136</v>
      </c>
      <c r="C11" s="72">
        <v>28.397</v>
      </c>
      <c r="D11" s="72"/>
      <c r="E11" s="72"/>
      <c r="F11" s="72">
        <f>F6</f>
        <v>28.397</v>
      </c>
      <c r="G11" s="72">
        <f>G6</f>
        <v>21.504999999999995</v>
      </c>
      <c r="H11" s="72">
        <f>H6</f>
        <v>23.938</v>
      </c>
      <c r="I11" s="72"/>
      <c r="J11" s="72"/>
      <c r="K11" s="72">
        <f>K6</f>
        <v>23.938</v>
      </c>
      <c r="L11" s="72">
        <f>L6</f>
        <v>19.65</v>
      </c>
      <c r="M11" s="72">
        <f>M18+M15</f>
        <v>27.064</v>
      </c>
      <c r="N11" s="72"/>
      <c r="O11" s="72"/>
      <c r="P11" s="72">
        <f>P6</f>
        <v>27.064</v>
      </c>
      <c r="Q11" s="72">
        <f>Q6</f>
        <v>20.607</v>
      </c>
      <c r="R11" s="72">
        <f>R18+R15</f>
        <v>28.338</v>
      </c>
      <c r="S11" s="72"/>
      <c r="T11" s="72"/>
      <c r="U11" s="72">
        <f>U6</f>
        <v>28.338</v>
      </c>
      <c r="V11" s="72">
        <f>V6</f>
        <v>21.397000000000002</v>
      </c>
    </row>
    <row r="12" spans="1:22" ht="15.75">
      <c r="A12" s="70" t="s">
        <v>137</v>
      </c>
      <c r="B12" s="71" t="s">
        <v>138</v>
      </c>
      <c r="C12" s="72"/>
      <c r="D12" s="72"/>
      <c r="E12" s="73"/>
      <c r="F12" s="72"/>
      <c r="G12" s="72"/>
      <c r="H12" s="72"/>
      <c r="I12" s="72"/>
      <c r="J12" s="73"/>
      <c r="K12" s="72"/>
      <c r="L12" s="72"/>
      <c r="M12" s="72"/>
      <c r="N12" s="72"/>
      <c r="O12" s="73"/>
      <c r="P12" s="72"/>
      <c r="Q12" s="72"/>
      <c r="R12" s="72"/>
      <c r="S12" s="72"/>
      <c r="T12" s="73"/>
      <c r="U12" s="72"/>
      <c r="V12" s="72"/>
    </row>
    <row r="13" spans="1:22" ht="28.5" customHeight="1">
      <c r="A13" s="70" t="s">
        <v>139</v>
      </c>
      <c r="B13" s="71" t="s">
        <v>140</v>
      </c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</row>
    <row r="14" spans="1:22" ht="27" customHeight="1">
      <c r="A14" s="70" t="s">
        <v>141</v>
      </c>
      <c r="B14" s="71" t="s">
        <v>142</v>
      </c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</row>
    <row r="15" spans="1:22" ht="15.75">
      <c r="A15" s="70">
        <v>2</v>
      </c>
      <c r="B15" s="71" t="s">
        <v>143</v>
      </c>
      <c r="C15" s="289">
        <f>SUM(D15:G15)</f>
        <v>0.906</v>
      </c>
      <c r="D15" s="72"/>
      <c r="E15" s="72"/>
      <c r="F15" s="289">
        <v>0.795</v>
      </c>
      <c r="G15" s="289">
        <v>0.111</v>
      </c>
      <c r="H15" s="289">
        <f>SUM(J15:L15)</f>
        <v>0.764</v>
      </c>
      <c r="I15" s="72"/>
      <c r="J15" s="72"/>
      <c r="K15" s="72">
        <v>0.67</v>
      </c>
      <c r="L15" s="72">
        <v>0.094</v>
      </c>
      <c r="M15" s="289">
        <f>SUM(N15:Q15)</f>
        <v>1.277</v>
      </c>
      <c r="N15" s="72"/>
      <c r="O15" s="72"/>
      <c r="P15" s="289">
        <v>1.031</v>
      </c>
      <c r="Q15" s="289">
        <v>0.246</v>
      </c>
      <c r="R15" s="289">
        <f>SUM(U15:V15)</f>
        <v>1.338</v>
      </c>
      <c r="S15" s="72"/>
      <c r="T15" s="72"/>
      <c r="U15" s="289">
        <v>1.083</v>
      </c>
      <c r="V15" s="289">
        <v>0.255</v>
      </c>
    </row>
    <row r="16" spans="1:22" ht="15.75">
      <c r="A16" s="70"/>
      <c r="B16" s="71" t="s">
        <v>144</v>
      </c>
      <c r="C16" s="74">
        <f>C15/C6*100</f>
        <v>3.190477867380357</v>
      </c>
      <c r="D16" s="75"/>
      <c r="E16" s="75"/>
      <c r="F16" s="76">
        <f>ROUND(F15/F11,4)*100</f>
        <v>2.8000000000000003</v>
      </c>
      <c r="G16" s="76">
        <f>ROUND(G15/G11,4)*100</f>
        <v>0.52</v>
      </c>
      <c r="H16" s="74">
        <f>H15/H6*100</f>
        <v>3.1915782437964744</v>
      </c>
      <c r="I16" s="75"/>
      <c r="J16" s="75"/>
      <c r="K16" s="76">
        <f>ROUND(K15/K11,4)*100</f>
        <v>2.8000000000000003</v>
      </c>
      <c r="L16" s="76">
        <f>ROUNDDOWN(L15/L11,4)*100</f>
        <v>0.47000000000000003</v>
      </c>
      <c r="M16" s="74">
        <f>M15/M6*100</f>
        <v>4.718445167011528</v>
      </c>
      <c r="N16" s="75"/>
      <c r="O16" s="75"/>
      <c r="P16" s="76">
        <f>ROUND(P15/P11,4)*100</f>
        <v>3.81</v>
      </c>
      <c r="Q16" s="76">
        <f>ROUND(Q15/Q11,4)*100</f>
        <v>1.1900000000000002</v>
      </c>
      <c r="R16" s="74">
        <f>R15/R6*100</f>
        <v>4.721575269955538</v>
      </c>
      <c r="S16" s="75"/>
      <c r="T16" s="75"/>
      <c r="U16" s="76">
        <f>ROUND(U15/U11,4)*100</f>
        <v>3.82</v>
      </c>
      <c r="V16" s="76">
        <f>ROUND(V15/V11,4)*100</f>
        <v>1.1900000000000002</v>
      </c>
    </row>
    <row r="17" spans="1:22" ht="30" customHeight="1">
      <c r="A17" s="70">
        <v>3</v>
      </c>
      <c r="B17" s="71" t="s">
        <v>145</v>
      </c>
      <c r="C17" s="72"/>
      <c r="D17" s="72"/>
      <c r="E17" s="72"/>
      <c r="F17" s="77"/>
      <c r="G17" s="72"/>
      <c r="H17" s="72"/>
      <c r="I17" s="72"/>
      <c r="J17" s="72"/>
      <c r="K17" s="77"/>
      <c r="L17" s="72"/>
      <c r="M17" s="72"/>
      <c r="N17" s="72"/>
      <c r="O17" s="72"/>
      <c r="P17" s="77"/>
      <c r="Q17" s="72"/>
      <c r="R17" s="72"/>
      <c r="S17" s="72"/>
      <c r="T17" s="72"/>
      <c r="U17" s="77"/>
      <c r="V17" s="72"/>
    </row>
    <row r="18" spans="1:22" ht="15.75">
      <c r="A18" s="70">
        <v>4</v>
      </c>
      <c r="B18" s="71" t="s">
        <v>146</v>
      </c>
      <c r="C18" s="289">
        <f>SUM(D18:G18)</f>
        <v>27.491</v>
      </c>
      <c r="D18" s="72"/>
      <c r="E18" s="72"/>
      <c r="F18" s="289">
        <v>6.097</v>
      </c>
      <c r="G18" s="289">
        <v>21.394</v>
      </c>
      <c r="H18" s="289">
        <v>23.174</v>
      </c>
      <c r="I18" s="72"/>
      <c r="J18" s="72"/>
      <c r="K18" s="72">
        <v>3.618</v>
      </c>
      <c r="L18" s="72">
        <v>19.556</v>
      </c>
      <c r="M18" s="289">
        <f>SUM(N18:Q18)</f>
        <v>25.787</v>
      </c>
      <c r="N18" s="72"/>
      <c r="O18" s="72"/>
      <c r="P18" s="72">
        <v>5.426</v>
      </c>
      <c r="Q18" s="72">
        <v>20.361</v>
      </c>
      <c r="R18" s="289">
        <f>SUM(S18:V18)</f>
        <v>27</v>
      </c>
      <c r="S18" s="72"/>
      <c r="T18" s="72"/>
      <c r="U18" s="289">
        <v>5.858</v>
      </c>
      <c r="V18" s="289">
        <v>21.142</v>
      </c>
    </row>
    <row r="19" spans="1:22" ht="31.5">
      <c r="A19" s="70" t="s">
        <v>147</v>
      </c>
      <c r="B19" s="71" t="s">
        <v>148</v>
      </c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</row>
    <row r="20" spans="1:22" ht="15.75">
      <c r="A20" s="70"/>
      <c r="B20" s="71" t="s">
        <v>149</v>
      </c>
      <c r="C20" s="78"/>
      <c r="D20" s="78"/>
      <c r="E20" s="78"/>
      <c r="F20" s="79"/>
      <c r="G20" s="79"/>
      <c r="H20" s="78"/>
      <c r="I20" s="78"/>
      <c r="J20" s="78"/>
      <c r="K20" s="79"/>
      <c r="L20" s="79"/>
      <c r="M20" s="78"/>
      <c r="N20" s="78"/>
      <c r="O20" s="78"/>
      <c r="P20" s="79"/>
      <c r="Q20" s="79"/>
      <c r="R20" s="78"/>
      <c r="S20" s="78"/>
      <c r="T20" s="78"/>
      <c r="U20" s="79"/>
      <c r="V20" s="79"/>
    </row>
    <row r="21" spans="1:22" ht="30.75" customHeight="1">
      <c r="A21" s="70"/>
      <c r="B21" s="71" t="s">
        <v>150</v>
      </c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</row>
    <row r="22" spans="1:22" ht="15.75">
      <c r="A22" s="70" t="s">
        <v>151</v>
      </c>
      <c r="B22" s="71" t="s">
        <v>152</v>
      </c>
      <c r="C22" s="78"/>
      <c r="D22" s="78"/>
      <c r="E22" s="78"/>
      <c r="F22" s="79"/>
      <c r="G22" s="79"/>
      <c r="H22" s="78"/>
      <c r="I22" s="78"/>
      <c r="J22" s="78"/>
      <c r="K22" s="79"/>
      <c r="L22" s="79"/>
      <c r="M22" s="78"/>
      <c r="N22" s="78"/>
      <c r="O22" s="78"/>
      <c r="P22" s="79"/>
      <c r="Q22" s="79"/>
      <c r="R22" s="78"/>
      <c r="S22" s="78"/>
      <c r="T22" s="78"/>
      <c r="U22" s="79"/>
      <c r="V22" s="79"/>
    </row>
    <row r="23" spans="1:22" ht="15.75">
      <c r="A23" s="70" t="s">
        <v>153</v>
      </c>
      <c r="B23" s="71" t="s">
        <v>154</v>
      </c>
      <c r="C23" s="78"/>
      <c r="D23" s="78"/>
      <c r="E23" s="78"/>
      <c r="F23" s="79"/>
      <c r="G23" s="79"/>
      <c r="H23" s="78"/>
      <c r="I23" s="78"/>
      <c r="J23" s="78"/>
      <c r="K23" s="79"/>
      <c r="L23" s="79"/>
      <c r="M23" s="78"/>
      <c r="N23" s="78"/>
      <c r="O23" s="78"/>
      <c r="P23" s="79"/>
      <c r="Q23" s="79"/>
      <c r="R23" s="78"/>
      <c r="S23" s="78"/>
      <c r="T23" s="78"/>
      <c r="U23" s="79"/>
      <c r="V23" s="79"/>
    </row>
    <row r="25" spans="2:11" ht="75.75" customHeight="1">
      <c r="B25" s="80" t="s">
        <v>155</v>
      </c>
      <c r="H25" s="368" t="s">
        <v>166</v>
      </c>
      <c r="I25" s="368"/>
      <c r="J25" s="368"/>
      <c r="K25" s="368"/>
    </row>
    <row r="26" spans="2:4" ht="57" customHeight="1">
      <c r="B26" s="80" t="s">
        <v>283</v>
      </c>
      <c r="D26" s="58"/>
    </row>
    <row r="27" spans="2:4" ht="15" customHeight="1">
      <c r="B27" s="365" t="s">
        <v>298</v>
      </c>
      <c r="C27" s="366"/>
      <c r="D27" s="288"/>
    </row>
    <row r="28" spans="2:4" ht="24" customHeight="1">
      <c r="B28" s="294" t="s">
        <v>299</v>
      </c>
      <c r="C28" s="288"/>
      <c r="D28" s="288"/>
    </row>
    <row r="29" spans="1:6" ht="21" customHeight="1">
      <c r="A29" s="287" t="s">
        <v>257</v>
      </c>
      <c r="B29" s="364" t="s">
        <v>259</v>
      </c>
      <c r="C29" s="364"/>
      <c r="D29" s="364"/>
      <c r="E29" s="364"/>
      <c r="F29" s="364"/>
    </row>
    <row r="30" spans="1:27" ht="13.5" customHeight="1">
      <c r="A30" s="201">
        <v>1</v>
      </c>
      <c r="B30" s="363" t="s">
        <v>290</v>
      </c>
      <c r="C30" s="363"/>
      <c r="D30" s="363"/>
      <c r="E30" s="363"/>
      <c r="F30" s="363"/>
      <c r="G30" s="363"/>
      <c r="H30" s="363"/>
      <c r="I30" s="363"/>
      <c r="J30" s="363"/>
      <c r="K30" s="363"/>
      <c r="L30" s="363"/>
      <c r="M30" s="363"/>
      <c r="N30" s="363"/>
      <c r="O30" s="363"/>
      <c r="P30" s="363"/>
      <c r="Q30" s="363"/>
      <c r="R30" s="363"/>
      <c r="S30" s="363"/>
      <c r="T30" s="363"/>
      <c r="U30" s="363"/>
      <c r="V30" s="363"/>
      <c r="W30" s="363"/>
      <c r="X30" s="363"/>
      <c r="Y30" s="363"/>
      <c r="Z30" s="363"/>
      <c r="AA30" s="363"/>
    </row>
    <row r="31" spans="1:27" ht="13.5" customHeight="1">
      <c r="A31" s="201"/>
      <c r="B31" s="363" t="s">
        <v>291</v>
      </c>
      <c r="C31" s="363"/>
      <c r="D31" s="363"/>
      <c r="E31" s="363"/>
      <c r="F31" s="363"/>
      <c r="G31" s="200"/>
      <c r="H31" s="200"/>
      <c r="I31" s="200"/>
      <c r="J31" s="200"/>
      <c r="K31" s="200"/>
      <c r="L31" s="200"/>
      <c r="M31" s="200"/>
      <c r="N31" s="200"/>
      <c r="O31" s="200"/>
      <c r="P31" s="200"/>
      <c r="Q31" s="200"/>
      <c r="R31" s="200"/>
      <c r="S31" s="200"/>
      <c r="T31" s="200"/>
      <c r="U31" s="200"/>
      <c r="V31" s="200"/>
      <c r="W31" s="200"/>
      <c r="X31" s="200"/>
      <c r="Y31" s="200"/>
      <c r="Z31" s="200"/>
      <c r="AA31" s="200"/>
    </row>
    <row r="32" spans="1:27" ht="16.5" customHeight="1">
      <c r="A32" s="201">
        <v>2</v>
      </c>
      <c r="B32" s="363" t="s">
        <v>292</v>
      </c>
      <c r="C32" s="363"/>
      <c r="D32" s="363"/>
      <c r="E32" s="363"/>
      <c r="F32" s="363"/>
      <c r="G32" s="363"/>
      <c r="H32" s="363"/>
      <c r="I32" s="363"/>
      <c r="J32" s="363"/>
      <c r="K32" s="363"/>
      <c r="L32" s="363"/>
      <c r="M32" s="363"/>
      <c r="N32" s="363"/>
      <c r="O32" s="363"/>
      <c r="P32" s="363"/>
      <c r="Q32" s="363"/>
      <c r="R32" s="363"/>
      <c r="S32" s="363"/>
      <c r="T32" s="363"/>
      <c r="U32" s="363"/>
      <c r="V32" s="363"/>
      <c r="W32" s="363"/>
      <c r="X32" s="363"/>
      <c r="Y32" s="363"/>
      <c r="Z32" s="363"/>
      <c r="AA32" s="363"/>
    </row>
    <row r="33" spans="1:27" ht="24" customHeight="1">
      <c r="A33" s="201"/>
      <c r="B33" s="363" t="s">
        <v>293</v>
      </c>
      <c r="C33" s="363"/>
      <c r="D33" s="363"/>
      <c r="E33" s="363"/>
      <c r="F33" s="363"/>
      <c r="G33" s="363"/>
      <c r="H33" s="363"/>
      <c r="I33" s="363"/>
      <c r="J33" s="363"/>
      <c r="K33" s="363"/>
      <c r="L33" s="363"/>
      <c r="M33" s="363"/>
      <c r="N33" s="363"/>
      <c r="O33" s="363"/>
      <c r="P33" s="363"/>
      <c r="Q33" s="363"/>
      <c r="R33" s="363"/>
      <c r="S33" s="363"/>
      <c r="T33" s="363"/>
      <c r="U33" s="363"/>
      <c r="V33" s="363"/>
      <c r="W33" s="200"/>
      <c r="X33" s="200"/>
      <c r="Y33" s="200"/>
      <c r="Z33" s="200"/>
      <c r="AA33" s="200"/>
    </row>
    <row r="34" spans="1:27" ht="16.5" customHeight="1">
      <c r="A34" s="201">
        <v>3</v>
      </c>
      <c r="B34" s="363" t="s">
        <v>282</v>
      </c>
      <c r="C34" s="363"/>
      <c r="D34" s="363"/>
      <c r="E34" s="363"/>
      <c r="F34" s="363"/>
      <c r="G34" s="363"/>
      <c r="H34" s="363"/>
      <c r="I34" s="363"/>
      <c r="J34" s="363"/>
      <c r="K34" s="363"/>
      <c r="L34" s="363"/>
      <c r="M34" s="363"/>
      <c r="N34" s="363"/>
      <c r="O34" s="363"/>
      <c r="P34" s="363"/>
      <c r="Q34" s="363"/>
      <c r="R34" s="363"/>
      <c r="S34" s="363"/>
      <c r="T34" s="363"/>
      <c r="U34" s="363"/>
      <c r="V34" s="200"/>
      <c r="W34" s="200"/>
      <c r="X34" s="200"/>
      <c r="Y34" s="200"/>
      <c r="Z34" s="200"/>
      <c r="AA34" s="200"/>
    </row>
    <row r="35" spans="1:27" ht="21.75" customHeight="1">
      <c r="A35" s="287" t="s">
        <v>258</v>
      </c>
      <c r="B35" s="367" t="s">
        <v>284</v>
      </c>
      <c r="C35" s="367"/>
      <c r="D35" s="367"/>
      <c r="E35" s="367"/>
      <c r="F35" s="367"/>
      <c r="G35" s="367"/>
      <c r="H35" s="367"/>
      <c r="I35" s="367"/>
      <c r="J35" s="367"/>
      <c r="K35" s="367"/>
      <c r="L35" s="367"/>
      <c r="M35" s="367"/>
      <c r="N35" s="367"/>
      <c r="O35" s="367"/>
      <c r="P35" s="367"/>
      <c r="Q35" s="367"/>
      <c r="R35" s="367"/>
      <c r="S35" s="367"/>
      <c r="T35" s="367"/>
      <c r="U35" s="367"/>
      <c r="V35" s="367"/>
      <c r="W35" s="367"/>
      <c r="X35" s="367"/>
      <c r="Y35" s="367"/>
      <c r="Z35" s="367"/>
      <c r="AA35" s="367"/>
    </row>
    <row r="36" spans="1:27" ht="18" customHeight="1">
      <c r="A36" s="201"/>
      <c r="B36" s="363" t="s">
        <v>294</v>
      </c>
      <c r="C36" s="367"/>
      <c r="D36" s="367"/>
      <c r="E36" s="367"/>
      <c r="F36" s="367"/>
      <c r="G36" s="367"/>
      <c r="H36" s="367"/>
      <c r="I36" s="367"/>
      <c r="J36" s="367"/>
      <c r="K36" s="367"/>
      <c r="L36" s="367"/>
      <c r="M36" s="367"/>
      <c r="N36" s="367"/>
      <c r="O36" s="367"/>
      <c r="P36" s="367"/>
      <c r="Q36" s="367"/>
      <c r="R36" s="367"/>
      <c r="S36" s="367"/>
      <c r="T36" s="367"/>
      <c r="U36" s="367"/>
      <c r="V36" s="367"/>
      <c r="W36" s="367"/>
      <c r="X36" s="367"/>
      <c r="Y36" s="367"/>
      <c r="Z36" s="367"/>
      <c r="AA36" s="367"/>
    </row>
    <row r="37" spans="1:27" ht="19.5" customHeight="1">
      <c r="A37" s="201"/>
      <c r="B37" s="363" t="s">
        <v>295</v>
      </c>
      <c r="C37" s="363"/>
      <c r="D37" s="363"/>
      <c r="E37" s="363"/>
      <c r="F37" s="363"/>
      <c r="G37" s="363"/>
      <c r="H37" s="363"/>
      <c r="I37" s="363"/>
      <c r="J37" s="363"/>
      <c r="K37" s="363"/>
      <c r="L37" s="363"/>
      <c r="M37" s="363"/>
      <c r="N37" s="363"/>
      <c r="O37" s="363"/>
      <c r="P37" s="363"/>
      <c r="Q37" s="363"/>
      <c r="R37" s="363"/>
      <c r="S37" s="363"/>
      <c r="T37" s="363"/>
      <c r="U37" s="363"/>
      <c r="V37" s="363"/>
      <c r="W37" s="363"/>
      <c r="X37" s="363"/>
      <c r="Y37" s="363"/>
      <c r="Z37" s="363"/>
      <c r="AA37" s="363"/>
    </row>
    <row r="38" spans="2:21" ht="15" customHeight="1">
      <c r="B38" s="363" t="s">
        <v>296</v>
      </c>
      <c r="C38" s="363"/>
      <c r="D38" s="363"/>
      <c r="E38" s="363"/>
      <c r="F38" s="363"/>
      <c r="G38" s="363"/>
      <c r="H38" s="363"/>
      <c r="I38" s="363"/>
      <c r="J38" s="363"/>
      <c r="K38" s="363"/>
      <c r="L38" s="363"/>
      <c r="M38" s="363"/>
      <c r="N38" s="363"/>
      <c r="O38" s="363"/>
      <c r="P38" s="363"/>
      <c r="Q38" s="363"/>
      <c r="R38" s="363"/>
      <c r="S38" s="363"/>
      <c r="T38" s="363"/>
      <c r="U38" s="363"/>
    </row>
    <row r="40" ht="12.75">
      <c r="B40" s="80" t="s">
        <v>156</v>
      </c>
    </row>
  </sheetData>
  <mergeCells count="18">
    <mergeCell ref="B33:V33"/>
    <mergeCell ref="B32:AA32"/>
    <mergeCell ref="B34:U34"/>
    <mergeCell ref="B35:AA35"/>
    <mergeCell ref="B38:U38"/>
    <mergeCell ref="R3:V3"/>
    <mergeCell ref="B30:AA30"/>
    <mergeCell ref="B29:F29"/>
    <mergeCell ref="H3:L3"/>
    <mergeCell ref="B27:C27"/>
    <mergeCell ref="B36:AA36"/>
    <mergeCell ref="B37:AA37"/>
    <mergeCell ref="H25:K25"/>
    <mergeCell ref="B31:F31"/>
    <mergeCell ref="A3:A4"/>
    <mergeCell ref="B3:B4"/>
    <mergeCell ref="C3:G3"/>
    <mergeCell ref="M3:Q3"/>
  </mergeCells>
  <printOptions/>
  <pageMargins left="0.16" right="0.17" top="0.23" bottom="0.16" header="0.17" footer="0.16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29"/>
  <sheetViews>
    <sheetView workbookViewId="0" topLeftCell="A18">
      <selection activeCell="B29" sqref="B29"/>
    </sheetView>
  </sheetViews>
  <sheetFormatPr defaultColWidth="8.875" defaultRowHeight="12.75"/>
  <cols>
    <col min="1" max="1" width="7.00390625" style="58" customWidth="1"/>
    <col min="2" max="2" width="41.125" style="63" customWidth="1"/>
    <col min="3" max="3" width="8.125" style="63" customWidth="1"/>
    <col min="4" max="4" width="4.75390625" style="63" customWidth="1"/>
    <col min="5" max="5" width="5.625" style="58" customWidth="1"/>
    <col min="6" max="6" width="7.00390625" style="58" customWidth="1"/>
    <col min="7" max="7" width="8.125" style="58" customWidth="1"/>
    <col min="8" max="8" width="7.375" style="58" customWidth="1"/>
    <col min="9" max="9" width="6.25390625" style="65" customWidth="1"/>
    <col min="10" max="10" width="5.75390625" style="58" customWidth="1"/>
    <col min="11" max="11" width="8.625" style="61" customWidth="1"/>
    <col min="12" max="12" width="7.125" style="61" customWidth="1"/>
    <col min="13" max="13" width="6.875" style="61" customWidth="1"/>
    <col min="14" max="14" width="6.00390625" style="61" customWidth="1"/>
    <col min="15" max="15" width="6.625" style="61" customWidth="1"/>
    <col min="16" max="16" width="7.125" style="61" customWidth="1"/>
    <col min="17" max="17" width="6.75390625" style="61" customWidth="1"/>
    <col min="18" max="18" width="7.875" style="61" customWidth="1"/>
    <col min="19" max="19" width="6.00390625" style="61" customWidth="1"/>
    <col min="20" max="20" width="5.875" style="61" customWidth="1"/>
    <col min="21" max="21" width="6.75390625" style="61" customWidth="1"/>
    <col min="22" max="22" width="5.125" style="61" customWidth="1"/>
    <col min="23" max="16384" width="8.875" style="61" customWidth="1"/>
  </cols>
  <sheetData>
    <row r="1" spans="1:19" ht="15.75">
      <c r="A1" s="56"/>
      <c r="B1" s="57"/>
      <c r="C1" s="57"/>
      <c r="D1" s="57"/>
      <c r="E1" s="56"/>
      <c r="F1" s="56"/>
      <c r="G1" s="56"/>
      <c r="I1" s="59"/>
      <c r="J1" s="209"/>
      <c r="S1" s="62" t="s">
        <v>157</v>
      </c>
    </row>
    <row r="2" spans="1:10" ht="18.75">
      <c r="A2" s="56"/>
      <c r="D2" s="81"/>
      <c r="E2" s="82" t="s">
        <v>158</v>
      </c>
      <c r="F2" s="56"/>
      <c r="G2" s="56"/>
      <c r="I2" s="59"/>
      <c r="J2" s="60"/>
    </row>
    <row r="3" spans="1:10" ht="38.25" customHeight="1">
      <c r="A3" s="83" t="s">
        <v>122</v>
      </c>
      <c r="B3" s="84"/>
      <c r="C3" s="82" t="s">
        <v>252</v>
      </c>
      <c r="D3" s="82"/>
      <c r="E3" s="82"/>
      <c r="F3" s="82"/>
      <c r="G3" s="82"/>
      <c r="H3" s="82"/>
      <c r="I3" s="82"/>
      <c r="J3" s="60"/>
    </row>
    <row r="4" spans="1:22" ht="15" customHeight="1">
      <c r="A4" s="355" t="s">
        <v>124</v>
      </c>
      <c r="B4" s="357" t="s">
        <v>125</v>
      </c>
      <c r="C4" s="362" t="s">
        <v>253</v>
      </c>
      <c r="D4" s="362"/>
      <c r="E4" s="362"/>
      <c r="F4" s="362"/>
      <c r="G4" s="362"/>
      <c r="H4" s="359" t="s">
        <v>250</v>
      </c>
      <c r="I4" s="360"/>
      <c r="J4" s="360"/>
      <c r="K4" s="360"/>
      <c r="L4" s="361"/>
      <c r="M4" s="362" t="s">
        <v>248</v>
      </c>
      <c r="N4" s="362"/>
      <c r="O4" s="362"/>
      <c r="P4" s="362"/>
      <c r="Q4" s="362"/>
      <c r="R4" s="362" t="s">
        <v>251</v>
      </c>
      <c r="S4" s="362"/>
      <c r="T4" s="362"/>
      <c r="U4" s="362"/>
      <c r="V4" s="362"/>
    </row>
    <row r="5" spans="1:22" ht="33.75" customHeight="1">
      <c r="A5" s="356"/>
      <c r="B5" s="358"/>
      <c r="C5" s="66" t="s">
        <v>126</v>
      </c>
      <c r="D5" s="67" t="s">
        <v>127</v>
      </c>
      <c r="E5" s="67" t="s">
        <v>128</v>
      </c>
      <c r="F5" s="67" t="s">
        <v>129</v>
      </c>
      <c r="G5" s="67" t="s">
        <v>130</v>
      </c>
      <c r="H5" s="66" t="s">
        <v>126</v>
      </c>
      <c r="I5" s="67" t="s">
        <v>127</v>
      </c>
      <c r="J5" s="67" t="s">
        <v>128</v>
      </c>
      <c r="K5" s="67" t="s">
        <v>129</v>
      </c>
      <c r="L5" s="67" t="s">
        <v>130</v>
      </c>
      <c r="M5" s="66" t="s">
        <v>126</v>
      </c>
      <c r="N5" s="67" t="s">
        <v>127</v>
      </c>
      <c r="O5" s="67" t="s">
        <v>128</v>
      </c>
      <c r="P5" s="67" t="s">
        <v>129</v>
      </c>
      <c r="Q5" s="67" t="s">
        <v>130</v>
      </c>
      <c r="R5" s="66" t="s">
        <v>126</v>
      </c>
      <c r="S5" s="67" t="s">
        <v>127</v>
      </c>
      <c r="T5" s="67" t="s">
        <v>128</v>
      </c>
      <c r="U5" s="67" t="s">
        <v>129</v>
      </c>
      <c r="V5" s="67" t="s">
        <v>130</v>
      </c>
    </row>
    <row r="6" spans="1:22" ht="12.75">
      <c r="A6" s="68">
        <v>1</v>
      </c>
      <c r="B6" s="68">
        <v>2</v>
      </c>
      <c r="C6" s="68">
        <v>3</v>
      </c>
      <c r="D6" s="68">
        <v>4</v>
      </c>
      <c r="E6" s="68">
        <v>5</v>
      </c>
      <c r="F6" s="68">
        <v>6</v>
      </c>
      <c r="G6" s="68">
        <v>7</v>
      </c>
      <c r="H6" s="68">
        <v>8</v>
      </c>
      <c r="I6" s="68">
        <v>9</v>
      </c>
      <c r="J6" s="68">
        <v>10</v>
      </c>
      <c r="K6" s="68">
        <v>11</v>
      </c>
      <c r="L6" s="68">
        <v>12</v>
      </c>
      <c r="M6" s="68">
        <v>13</v>
      </c>
      <c r="N6" s="68">
        <v>14</v>
      </c>
      <c r="O6" s="68">
        <v>15</v>
      </c>
      <c r="P6" s="68">
        <v>16</v>
      </c>
      <c r="Q6" s="68">
        <v>17</v>
      </c>
      <c r="R6" s="68">
        <v>18</v>
      </c>
      <c r="S6" s="68">
        <v>19</v>
      </c>
      <c r="T6" s="68">
        <v>20</v>
      </c>
      <c r="U6" s="68">
        <v>21</v>
      </c>
      <c r="V6" s="68">
        <v>22</v>
      </c>
    </row>
    <row r="7" spans="1:22" ht="23.25" customHeight="1">
      <c r="A7" s="70" t="s">
        <v>131</v>
      </c>
      <c r="B7" s="71" t="s">
        <v>159</v>
      </c>
      <c r="C7" s="72">
        <f>C19+C16</f>
        <v>3.629</v>
      </c>
      <c r="D7" s="72"/>
      <c r="E7" s="72"/>
      <c r="F7" s="72">
        <f>F12</f>
        <v>3.629</v>
      </c>
      <c r="G7" s="72">
        <f>F7-F16-F19</f>
        <v>2.938</v>
      </c>
      <c r="H7" s="72">
        <f>H19+H16</f>
        <v>3.629</v>
      </c>
      <c r="I7" s="72"/>
      <c r="J7" s="72"/>
      <c r="K7" s="72">
        <f>K12</f>
        <v>3.629</v>
      </c>
      <c r="L7" s="72">
        <f>K7-K16-K19</f>
        <v>2.938</v>
      </c>
      <c r="M7" s="72">
        <f>M19+M16</f>
        <v>3.7</v>
      </c>
      <c r="N7" s="72"/>
      <c r="O7" s="72"/>
      <c r="P7" s="72">
        <f>P12</f>
        <v>3.7</v>
      </c>
      <c r="Q7" s="72">
        <f>P7-P16-P19</f>
        <v>2.8310000000000004</v>
      </c>
      <c r="R7" s="72">
        <f>R19+R16</f>
        <v>3.9810000000000003</v>
      </c>
      <c r="S7" s="72"/>
      <c r="T7" s="72"/>
      <c r="U7" s="72">
        <f>U12</f>
        <v>3.981</v>
      </c>
      <c r="V7" s="72">
        <f>U7-U16-U19</f>
        <v>3.0719999999999996</v>
      </c>
    </row>
    <row r="8" spans="1:22" ht="15.75">
      <c r="A8" s="70" t="s">
        <v>133</v>
      </c>
      <c r="B8" s="71" t="s">
        <v>134</v>
      </c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</row>
    <row r="9" spans="1:22" ht="15.75">
      <c r="A9" s="70"/>
      <c r="B9" s="71" t="s">
        <v>135</v>
      </c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</row>
    <row r="10" spans="1:22" ht="15.75">
      <c r="A10" s="70"/>
      <c r="B10" s="71" t="s">
        <v>127</v>
      </c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</row>
    <row r="11" spans="1:22" ht="15.75">
      <c r="A11" s="70"/>
      <c r="B11" s="71" t="s">
        <v>128</v>
      </c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</row>
    <row r="12" spans="1:22" ht="15.75">
      <c r="A12" s="70"/>
      <c r="B12" s="71" t="s">
        <v>136</v>
      </c>
      <c r="C12" s="72">
        <v>3.629</v>
      </c>
      <c r="D12" s="72"/>
      <c r="E12" s="72"/>
      <c r="F12" s="72">
        <f>C12</f>
        <v>3.629</v>
      </c>
      <c r="G12" s="72">
        <f>G7</f>
        <v>2.938</v>
      </c>
      <c r="H12" s="72">
        <v>3.629</v>
      </c>
      <c r="I12" s="72"/>
      <c r="J12" s="72"/>
      <c r="K12" s="72">
        <f>H12</f>
        <v>3.629</v>
      </c>
      <c r="L12" s="72">
        <f>L7</f>
        <v>2.938</v>
      </c>
      <c r="M12" s="72">
        <f>ROUND(M19/0.9528,3)</f>
        <v>3.7</v>
      </c>
      <c r="N12" s="72"/>
      <c r="O12" s="72"/>
      <c r="P12" s="72">
        <f>M12</f>
        <v>3.7</v>
      </c>
      <c r="Q12" s="72">
        <f>Q7</f>
        <v>2.8310000000000004</v>
      </c>
      <c r="R12" s="72">
        <v>3.981</v>
      </c>
      <c r="S12" s="72"/>
      <c r="T12" s="72"/>
      <c r="U12" s="72">
        <f>R12</f>
        <v>3.981</v>
      </c>
      <c r="V12" s="72">
        <f>V7</f>
        <v>3.0719999999999996</v>
      </c>
    </row>
    <row r="13" spans="1:22" ht="15.75">
      <c r="A13" s="70" t="s">
        <v>137</v>
      </c>
      <c r="B13" s="71" t="s">
        <v>138</v>
      </c>
      <c r="C13" s="72"/>
      <c r="D13" s="72"/>
      <c r="E13" s="73"/>
      <c r="F13" s="72"/>
      <c r="G13" s="72"/>
      <c r="H13" s="72"/>
      <c r="I13" s="72"/>
      <c r="J13" s="73"/>
      <c r="K13" s="72"/>
      <c r="L13" s="72"/>
      <c r="M13" s="72"/>
      <c r="N13" s="72"/>
      <c r="O13" s="73"/>
      <c r="P13" s="72"/>
      <c r="Q13" s="72"/>
      <c r="R13" s="72"/>
      <c r="S13" s="72"/>
      <c r="T13" s="73"/>
      <c r="U13" s="72"/>
      <c r="V13" s="72"/>
    </row>
    <row r="14" spans="1:22" ht="31.5">
      <c r="A14" s="70" t="s">
        <v>139</v>
      </c>
      <c r="B14" s="71" t="s">
        <v>140</v>
      </c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</row>
    <row r="15" spans="1:22" ht="15.75">
      <c r="A15" s="70" t="s">
        <v>141</v>
      </c>
      <c r="B15" s="71" t="s">
        <v>142</v>
      </c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</row>
    <row r="16" spans="1:22" ht="15.75">
      <c r="A16" s="70">
        <v>2</v>
      </c>
      <c r="B16" s="71" t="s">
        <v>160</v>
      </c>
      <c r="C16" s="72">
        <f>ROUND(C12*C17/100,3)</f>
        <v>0.116</v>
      </c>
      <c r="D16" s="72"/>
      <c r="E16" s="72"/>
      <c r="F16" s="72">
        <f>ROUND(F12*F17,3)</f>
        <v>0.102</v>
      </c>
      <c r="G16" s="72">
        <f>ROUND(G12*G17,3)</f>
        <v>0.014</v>
      </c>
      <c r="H16" s="72">
        <f>ROUND(H12*H17/100,3)</f>
        <v>0.116</v>
      </c>
      <c r="I16" s="72"/>
      <c r="J16" s="72"/>
      <c r="K16" s="72">
        <f>ROUND(K12*K17,3)</f>
        <v>0.102</v>
      </c>
      <c r="L16" s="72">
        <f>ROUND(L12*L17,3)</f>
        <v>0.014</v>
      </c>
      <c r="M16" s="72">
        <f>ROUND(M12*M17/100,3)</f>
        <v>0.175</v>
      </c>
      <c r="N16" s="72"/>
      <c r="O16" s="72"/>
      <c r="P16" s="72">
        <f>ROUND(P12*P17,3)</f>
        <v>0.141</v>
      </c>
      <c r="Q16" s="72">
        <f>ROUND(Q12*Q17,3)</f>
        <v>0.034</v>
      </c>
      <c r="R16" s="72">
        <f>ROUND(R12*R17/100,3)</f>
        <v>0.188</v>
      </c>
      <c r="S16" s="72"/>
      <c r="T16" s="72"/>
      <c r="U16" s="72">
        <f>ROUND(U12*U17,3)</f>
        <v>0.152</v>
      </c>
      <c r="V16" s="72">
        <f>ROUND(V12*V17,3)</f>
        <v>0.037</v>
      </c>
    </row>
    <row r="17" spans="1:22" ht="15.75">
      <c r="A17" s="70"/>
      <c r="B17" s="71" t="s">
        <v>144</v>
      </c>
      <c r="C17" s="85">
        <v>3.19</v>
      </c>
      <c r="D17" s="75"/>
      <c r="E17" s="75"/>
      <c r="F17" s="75">
        <v>0.028</v>
      </c>
      <c r="G17" s="75">
        <v>0.0048</v>
      </c>
      <c r="H17" s="85">
        <v>3.19</v>
      </c>
      <c r="I17" s="75"/>
      <c r="J17" s="75"/>
      <c r="K17" s="75">
        <v>0.028</v>
      </c>
      <c r="L17" s="75">
        <v>0.0048</v>
      </c>
      <c r="M17" s="85">
        <v>4.72</v>
      </c>
      <c r="N17" s="75"/>
      <c r="O17" s="75"/>
      <c r="P17" s="75">
        <v>0.0381</v>
      </c>
      <c r="Q17" s="75">
        <v>0.0119</v>
      </c>
      <c r="R17" s="76">
        <v>4.72</v>
      </c>
      <c r="S17" s="75"/>
      <c r="T17" s="75"/>
      <c r="U17" s="75">
        <v>0.0382</v>
      </c>
      <c r="V17" s="75">
        <v>0.0119</v>
      </c>
    </row>
    <row r="18" spans="1:22" ht="31.5">
      <c r="A18" s="70">
        <v>3</v>
      </c>
      <c r="B18" s="71" t="s">
        <v>161</v>
      </c>
      <c r="C18" s="72"/>
      <c r="D18" s="72"/>
      <c r="E18" s="72"/>
      <c r="F18" s="77"/>
      <c r="G18" s="72"/>
      <c r="H18" s="72"/>
      <c r="I18" s="72"/>
      <c r="J18" s="72"/>
      <c r="K18" s="77"/>
      <c r="L18" s="72"/>
      <c r="M18" s="72"/>
      <c r="N18" s="72"/>
      <c r="O18" s="72"/>
      <c r="P18" s="77"/>
      <c r="Q18" s="72"/>
      <c r="R18" s="72"/>
      <c r="S18" s="72"/>
      <c r="T18" s="72"/>
      <c r="U18" s="77"/>
      <c r="V18" s="72"/>
    </row>
    <row r="19" spans="1:22" ht="31.5">
      <c r="A19" s="70">
        <v>4</v>
      </c>
      <c r="B19" s="71" t="s">
        <v>162</v>
      </c>
      <c r="C19" s="72">
        <f>SUM(D19:G19)</f>
        <v>3.513</v>
      </c>
      <c r="D19" s="72"/>
      <c r="E19" s="72"/>
      <c r="F19" s="72">
        <v>0.589</v>
      </c>
      <c r="G19" s="72">
        <f>3.513-F19</f>
        <v>2.924</v>
      </c>
      <c r="H19" s="72">
        <f>SUM(I19:L19)</f>
        <v>3.513</v>
      </c>
      <c r="I19" s="72"/>
      <c r="J19" s="72"/>
      <c r="K19" s="72">
        <v>0.589</v>
      </c>
      <c r="L19" s="72">
        <f>3.513-K19</f>
        <v>2.924</v>
      </c>
      <c r="M19" s="72">
        <f>SUM(N19:Q19)</f>
        <v>3.5250000000000004</v>
      </c>
      <c r="N19" s="72"/>
      <c r="O19" s="72"/>
      <c r="P19" s="72">
        <v>0.728</v>
      </c>
      <c r="Q19" s="72">
        <v>2.797</v>
      </c>
      <c r="R19" s="72">
        <f>SUM(S19:V19)</f>
        <v>3.793</v>
      </c>
      <c r="S19" s="72"/>
      <c r="T19" s="72"/>
      <c r="U19" s="72">
        <v>0.757</v>
      </c>
      <c r="V19" s="72">
        <v>3.036</v>
      </c>
    </row>
    <row r="20" spans="1:22" ht="63" customHeight="1">
      <c r="A20" s="70" t="s">
        <v>147</v>
      </c>
      <c r="B20" s="71" t="s">
        <v>163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</row>
    <row r="21" spans="1:22" ht="31.5">
      <c r="A21" s="70" t="s">
        <v>151</v>
      </c>
      <c r="B21" s="71" t="s">
        <v>164</v>
      </c>
      <c r="C21" s="72"/>
      <c r="D21" s="72"/>
      <c r="E21" s="72"/>
      <c r="F21" s="77"/>
      <c r="G21" s="77"/>
      <c r="H21" s="72"/>
      <c r="I21" s="72"/>
      <c r="J21" s="72"/>
      <c r="K21" s="77"/>
      <c r="L21" s="77"/>
      <c r="M21" s="72"/>
      <c r="N21" s="72"/>
      <c r="O21" s="72"/>
      <c r="P21" s="77"/>
      <c r="Q21" s="77"/>
      <c r="R21" s="72"/>
      <c r="S21" s="72"/>
      <c r="T21" s="72"/>
      <c r="U21" s="77"/>
      <c r="V21" s="77"/>
    </row>
    <row r="22" spans="1:22" ht="19.5" customHeight="1">
      <c r="A22" s="70" t="s">
        <v>153</v>
      </c>
      <c r="B22" s="71" t="s">
        <v>165</v>
      </c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</row>
    <row r="25" spans="2:6" ht="12.75">
      <c r="B25" s="80" t="s">
        <v>155</v>
      </c>
      <c r="F25" s="86" t="s">
        <v>166</v>
      </c>
    </row>
    <row r="27" ht="12.75">
      <c r="B27" s="80" t="s">
        <v>156</v>
      </c>
    </row>
    <row r="28" ht="12.75">
      <c r="B28" s="80" t="s">
        <v>237</v>
      </c>
    </row>
    <row r="29" ht="12.75">
      <c r="B29" s="80" t="s">
        <v>298</v>
      </c>
    </row>
  </sheetData>
  <mergeCells count="6">
    <mergeCell ref="M4:Q4"/>
    <mergeCell ref="R4:V4"/>
    <mergeCell ref="A4:A5"/>
    <mergeCell ref="B4:B5"/>
    <mergeCell ref="C4:G4"/>
    <mergeCell ref="H4:L4"/>
  </mergeCells>
  <printOptions/>
  <pageMargins left="0.16" right="0.16" top="0.6" bottom="1" header="0.24" footer="0.5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K9"/>
  <sheetViews>
    <sheetView workbookViewId="0" topLeftCell="A1">
      <selection activeCell="A1" sqref="A1:IV16384"/>
    </sheetView>
  </sheetViews>
  <sheetFormatPr defaultColWidth="9.00390625" defaultRowHeight="12.75"/>
  <cols>
    <col min="2" max="2" width="11.625" style="0" customWidth="1"/>
    <col min="3" max="3" width="12.25390625" style="0" customWidth="1"/>
    <col min="4" max="4" width="10.375" style="0" customWidth="1"/>
    <col min="5" max="5" width="10.625" style="0" customWidth="1"/>
    <col min="6" max="6" width="10.00390625" style="0" customWidth="1"/>
    <col min="7" max="8" width="12.00390625" style="0" customWidth="1"/>
    <col min="9" max="9" width="10.875" style="0" customWidth="1"/>
    <col min="10" max="10" width="10.25390625" style="0" customWidth="1"/>
    <col min="11" max="11" width="12.875" style="0" customWidth="1"/>
  </cols>
  <sheetData>
    <row r="1" ht="12.75">
      <c r="K1" t="s">
        <v>239</v>
      </c>
    </row>
    <row r="3" spans="2:11" s="275" customFormat="1" ht="59.25" customHeight="1" thickBot="1">
      <c r="B3" s="369" t="str">
        <f>"Информация по нормативам потерь электрической энергии при передаче по электрическим сетям, утвержденным Минэнерго России по "&amp;org&amp;" на "&amp;god&amp;" год в регионе: "&amp;region_name</f>
        <v>Информация по нормативам потерь электрической энергии при передаче по электрическим сетям, утвержденным Минэнерго России по МУЭП "Промтехэнерго" на 2016 год в регионе: Новосибирская область</v>
      </c>
      <c r="C3" s="370"/>
      <c r="D3" s="370"/>
      <c r="E3" s="370"/>
      <c r="F3" s="370"/>
      <c r="G3" s="370"/>
      <c r="H3" s="370"/>
      <c r="I3" s="370"/>
      <c r="J3" s="370"/>
      <c r="K3" s="371"/>
    </row>
    <row r="5" spans="2:11" ht="12.75">
      <c r="B5" s="372" t="s">
        <v>255</v>
      </c>
      <c r="C5" s="373"/>
      <c r="D5" s="373"/>
      <c r="E5" s="373"/>
      <c r="F5" s="374"/>
      <c r="G5" s="372" t="s">
        <v>256</v>
      </c>
      <c r="H5" s="375"/>
      <c r="I5" s="373"/>
      <c r="J5" s="373"/>
      <c r="K5" s="374"/>
    </row>
    <row r="6" spans="2:11" s="275" customFormat="1" ht="28.5" customHeight="1">
      <c r="B6" s="376" t="s">
        <v>240</v>
      </c>
      <c r="C6" s="378" t="s">
        <v>241</v>
      </c>
      <c r="D6" s="379"/>
      <c r="E6" s="380" t="s">
        <v>242</v>
      </c>
      <c r="F6" s="380"/>
      <c r="G6" s="381" t="s">
        <v>240</v>
      </c>
      <c r="H6" s="378" t="s">
        <v>241</v>
      </c>
      <c r="I6" s="383"/>
      <c r="J6" s="380" t="s">
        <v>242</v>
      </c>
      <c r="K6" s="384"/>
    </row>
    <row r="7" spans="2:11" s="275" customFormat="1" ht="34.5" thickBot="1">
      <c r="B7" s="377"/>
      <c r="C7" s="276" t="s">
        <v>243</v>
      </c>
      <c r="D7" s="277" t="s">
        <v>41</v>
      </c>
      <c r="E7" s="278" t="s">
        <v>244</v>
      </c>
      <c r="F7" s="278" t="s">
        <v>245</v>
      </c>
      <c r="G7" s="382"/>
      <c r="H7" s="276" t="s">
        <v>243</v>
      </c>
      <c r="I7" s="276" t="s">
        <v>41</v>
      </c>
      <c r="J7" s="278" t="s">
        <v>244</v>
      </c>
      <c r="K7" s="279" t="s">
        <v>245</v>
      </c>
    </row>
    <row r="8" spans="2:11" s="275" customFormat="1" ht="11.25">
      <c r="B8" s="280">
        <v>1</v>
      </c>
      <c r="C8" s="280">
        <v>2</v>
      </c>
      <c r="D8" s="280">
        <v>3</v>
      </c>
      <c r="E8" s="280">
        <v>4</v>
      </c>
      <c r="F8" s="280">
        <v>5</v>
      </c>
      <c r="G8" s="280">
        <v>6</v>
      </c>
      <c r="H8" s="280">
        <v>7</v>
      </c>
      <c r="I8" s="280">
        <v>8</v>
      </c>
      <c r="J8" s="280">
        <v>9</v>
      </c>
      <c r="K8" s="280">
        <v>10</v>
      </c>
    </row>
    <row r="9" spans="2:11" s="275" customFormat="1" ht="15.75" customHeight="1" thickBot="1">
      <c r="B9" s="285">
        <v>27.064</v>
      </c>
      <c r="C9" s="284">
        <v>1.277</v>
      </c>
      <c r="D9" s="281">
        <v>4.72</v>
      </c>
      <c r="E9" s="282" t="s">
        <v>122</v>
      </c>
      <c r="F9" s="282"/>
      <c r="G9" s="284">
        <v>28.338</v>
      </c>
      <c r="H9" s="284">
        <v>1.338</v>
      </c>
      <c r="I9" s="281">
        <v>4.72</v>
      </c>
      <c r="J9" s="282" t="s">
        <v>122</v>
      </c>
      <c r="K9" s="283"/>
    </row>
  </sheetData>
  <mergeCells count="9">
    <mergeCell ref="B3:K3"/>
    <mergeCell ref="B5:F5"/>
    <mergeCell ref="G5:K5"/>
    <mergeCell ref="B6:B7"/>
    <mergeCell ref="C6:D6"/>
    <mergeCell ref="E6:F6"/>
    <mergeCell ref="G6:G7"/>
    <mergeCell ref="H6:I6"/>
    <mergeCell ref="J6:K6"/>
  </mergeCells>
  <dataValidations count="3">
    <dataValidation type="decimal" operator="greaterThanOrEqual" allowBlank="1" showInputMessage="1" showErrorMessage="1" sqref="B9:D9 G9:I9">
      <formula1>0</formula1>
    </dataValidation>
    <dataValidation type="textLength" operator="lessThanOrEqual" allowBlank="1" showInputMessage="1" showErrorMessage="1" errorTitle="Ошибка" error="Допускается ввод не более 900 символов!" sqref="F9 K9">
      <formula1>900</formula1>
    </dataValidation>
    <dataValidation allowBlank="1" showInputMessage="1" showErrorMessage="1" prompt="Введите дату в формате ДД.ММ.ГГГГ" sqref="E9 J9"/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Масленникова О.В.</dc:creator>
  <cp:keywords/>
  <dc:description/>
  <cp:lastModifiedBy>Мищерякова</cp:lastModifiedBy>
  <cp:lastPrinted>2015-03-10T08:10:44Z</cp:lastPrinted>
  <dcterms:created xsi:type="dcterms:W3CDTF">2011-01-17T06:46:32Z</dcterms:created>
  <dcterms:modified xsi:type="dcterms:W3CDTF">2016-02-16T10:06:44Z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